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https://d.docs.live.net/0b70c0d7a188c3e1/Documents/Blog/"/>
    </mc:Choice>
  </mc:AlternateContent>
  <xr:revisionPtr revIDLastSave="17" documentId="11_592095D69CDC4854A62674184BB96157D8978D7C" xr6:coauthVersionLast="47" xr6:coauthVersionMax="47" xr10:uidLastSave="{3899E25E-A493-4FF7-8EDA-E7BA6DD128F9}"/>
  <bookViews>
    <workbookView xWindow="-120" yWindow="-120" windowWidth="29040" windowHeight="15720" xr2:uid="{00000000-000D-0000-FFFF-FFFF00000000}"/>
  </bookViews>
  <sheets>
    <sheet name="Historical" sheetId="2" r:id="rId1"/>
    <sheet name="8 Year Comparison" sheetId="4" r:id="rId2"/>
  </sheets>
  <definedNames>
    <definedName name="_xlnm._FilterDatabase" localSheetId="1" hidden="1">'8 Year Comparison'!$B$1:$G$31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4" l="1"/>
  <c r="G8" i="4"/>
  <c r="G15" i="4"/>
  <c r="G16" i="4"/>
  <c r="G23" i="4"/>
  <c r="G24" i="4"/>
  <c r="G31" i="4"/>
  <c r="G2" i="4"/>
  <c r="E3" i="4"/>
  <c r="I3" i="4" s="1"/>
  <c r="E4" i="4"/>
  <c r="I4" i="4" s="1"/>
  <c r="E5" i="4"/>
  <c r="G5" i="4" s="1"/>
  <c r="E6" i="4"/>
  <c r="I6" i="4" s="1"/>
  <c r="E7" i="4"/>
  <c r="I7" i="4" s="1"/>
  <c r="E8" i="4"/>
  <c r="I8" i="4" s="1"/>
  <c r="E9" i="4"/>
  <c r="G9" i="4" s="1"/>
  <c r="E10" i="4"/>
  <c r="I10" i="4" s="1"/>
  <c r="E11" i="4"/>
  <c r="I11" i="4" s="1"/>
  <c r="E12" i="4"/>
  <c r="I12" i="4" s="1"/>
  <c r="E13" i="4"/>
  <c r="G13" i="4" s="1"/>
  <c r="E14" i="4"/>
  <c r="I14" i="4" s="1"/>
  <c r="E15" i="4"/>
  <c r="I15" i="4" s="1"/>
  <c r="E16" i="4"/>
  <c r="I16" i="4" s="1"/>
  <c r="E17" i="4"/>
  <c r="G17" i="4" s="1"/>
  <c r="E18" i="4"/>
  <c r="I18" i="4" s="1"/>
  <c r="E19" i="4"/>
  <c r="I19" i="4" s="1"/>
  <c r="E20" i="4"/>
  <c r="I20" i="4" s="1"/>
  <c r="E21" i="4"/>
  <c r="G21" i="4" s="1"/>
  <c r="E22" i="4"/>
  <c r="I22" i="4" s="1"/>
  <c r="E23" i="4"/>
  <c r="I23" i="4" s="1"/>
  <c r="E24" i="4"/>
  <c r="I24" i="4" s="1"/>
  <c r="E25" i="4"/>
  <c r="G25" i="4" s="1"/>
  <c r="E26" i="4"/>
  <c r="I26" i="4" s="1"/>
  <c r="E27" i="4"/>
  <c r="I27" i="4" s="1"/>
  <c r="E28" i="4"/>
  <c r="I28" i="4" s="1"/>
  <c r="E29" i="4"/>
  <c r="G29" i="4" s="1"/>
  <c r="E30" i="4"/>
  <c r="I30" i="4" s="1"/>
  <c r="E31" i="4"/>
  <c r="I31" i="4" s="1"/>
  <c r="E2" i="4"/>
  <c r="I2" i="4" s="1"/>
  <c r="D3" i="4"/>
  <c r="D4" i="4"/>
  <c r="D5" i="4"/>
  <c r="D6" i="4"/>
  <c r="D7" i="4"/>
  <c r="D8" i="4"/>
  <c r="D9" i="4"/>
  <c r="D10" i="4"/>
  <c r="D11" i="4"/>
  <c r="D12" i="4"/>
  <c r="D13" i="4"/>
  <c r="F13" i="4" s="1"/>
  <c r="D14" i="4"/>
  <c r="D15" i="4"/>
  <c r="D16" i="4"/>
  <c r="D17" i="4"/>
  <c r="F17" i="4" s="1"/>
  <c r="D18" i="4"/>
  <c r="D19" i="4"/>
  <c r="D20" i="4"/>
  <c r="D21" i="4"/>
  <c r="D22" i="4"/>
  <c r="D23" i="4"/>
  <c r="D24" i="4"/>
  <c r="D25" i="4"/>
  <c r="D26" i="4"/>
  <c r="D27" i="4"/>
  <c r="D28" i="4"/>
  <c r="D29" i="4"/>
  <c r="F29" i="4" s="1"/>
  <c r="D30" i="4"/>
  <c r="D31" i="4"/>
  <c r="D2" i="4"/>
  <c r="C3" i="4"/>
  <c r="F3" i="4" s="1"/>
  <c r="C4" i="4"/>
  <c r="C5" i="4"/>
  <c r="C6" i="4"/>
  <c r="C7" i="4"/>
  <c r="F7" i="4" s="1"/>
  <c r="C8" i="4"/>
  <c r="C9" i="4"/>
  <c r="C10" i="4"/>
  <c r="C11" i="4"/>
  <c r="F11" i="4" s="1"/>
  <c r="C12" i="4"/>
  <c r="C13" i="4"/>
  <c r="C14" i="4"/>
  <c r="C15" i="4"/>
  <c r="C16" i="4"/>
  <c r="C17" i="4"/>
  <c r="C18" i="4"/>
  <c r="C19" i="4"/>
  <c r="F19" i="4" s="1"/>
  <c r="C20" i="4"/>
  <c r="C21" i="4"/>
  <c r="C22" i="4"/>
  <c r="C23" i="4"/>
  <c r="C24" i="4"/>
  <c r="C25" i="4"/>
  <c r="C26" i="4"/>
  <c r="C27" i="4"/>
  <c r="F27" i="4" s="1"/>
  <c r="C28" i="4"/>
  <c r="C29" i="4"/>
  <c r="C30" i="4"/>
  <c r="C31" i="4"/>
  <c r="F31" i="4" s="1"/>
  <c r="C2" i="4"/>
  <c r="F2" i="4" s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3" i="2"/>
  <c r="I3" i="2" s="1"/>
  <c r="O3" i="2" s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3" i="2"/>
  <c r="F4" i="4"/>
  <c r="F5" i="4"/>
  <c r="F8" i="4"/>
  <c r="F9" i="4"/>
  <c r="F12" i="4"/>
  <c r="F15" i="4"/>
  <c r="F16" i="4"/>
  <c r="F20" i="4"/>
  <c r="F21" i="4"/>
  <c r="F23" i="4"/>
  <c r="F24" i="4"/>
  <c r="F25" i="4"/>
  <c r="F28" i="4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M39" i="2" s="1"/>
  <c r="M38" i="2" s="1"/>
  <c r="L40" i="2"/>
  <c r="L3" i="2"/>
  <c r="G28" i="4" l="1"/>
  <c r="G20" i="4"/>
  <c r="G12" i="4"/>
  <c r="G4" i="4"/>
  <c r="G27" i="4"/>
  <c r="G19" i="4"/>
  <c r="G11" i="4"/>
  <c r="G3" i="4"/>
  <c r="G30" i="4"/>
  <c r="G26" i="4"/>
  <c r="G22" i="4"/>
  <c r="G18" i="4"/>
  <c r="G14" i="4"/>
  <c r="G10" i="4"/>
  <c r="G6" i="4"/>
  <c r="I29" i="4"/>
  <c r="I25" i="4"/>
  <c r="I21" i="4"/>
  <c r="I17" i="4"/>
  <c r="I13" i="4"/>
  <c r="I9" i="4"/>
  <c r="I5" i="4"/>
  <c r="I32" i="4" s="1"/>
  <c r="F30" i="4"/>
  <c r="F26" i="4"/>
  <c r="F22" i="4"/>
  <c r="F18" i="4"/>
  <c r="F14" i="4"/>
  <c r="F10" i="4"/>
  <c r="F6" i="4"/>
  <c r="P3" i="2"/>
  <c r="I35" i="2"/>
  <c r="O35" i="2" s="1"/>
  <c r="P35" i="2" s="1"/>
  <c r="I9" i="2"/>
  <c r="O9" i="2" s="1"/>
  <c r="P9" i="2" s="1"/>
  <c r="I33" i="2"/>
  <c r="O33" i="2" s="1"/>
  <c r="P33" i="2" s="1"/>
  <c r="I25" i="2"/>
  <c r="O25" i="2" s="1"/>
  <c r="P25" i="2" s="1"/>
  <c r="I17" i="2"/>
  <c r="O17" i="2" s="1"/>
  <c r="P17" i="2" s="1"/>
  <c r="M37" i="2"/>
  <c r="M36" i="2" s="1"/>
  <c r="M35" i="2" s="1"/>
  <c r="M34" i="2" s="1"/>
  <c r="M33" i="2" s="1"/>
  <c r="M32" i="2" s="1"/>
  <c r="M31" i="2" s="1"/>
  <c r="M30" i="2" s="1"/>
  <c r="M29" i="2" s="1"/>
  <c r="M28" i="2" s="1"/>
  <c r="M27" i="2" s="1"/>
  <c r="M26" i="2" s="1"/>
  <c r="M25" i="2" s="1"/>
  <c r="M24" i="2" s="1"/>
  <c r="M23" i="2" s="1"/>
  <c r="M22" i="2" s="1"/>
  <c r="M21" i="2" s="1"/>
  <c r="M20" i="2" s="1"/>
  <c r="M19" i="2" s="1"/>
  <c r="M18" i="2" s="1"/>
  <c r="M17" i="2" s="1"/>
  <c r="M16" i="2" s="1"/>
  <c r="M15" i="2" s="1"/>
  <c r="M14" i="2" s="1"/>
  <c r="M13" i="2" s="1"/>
  <c r="M12" i="2" s="1"/>
  <c r="M11" i="2" s="1"/>
  <c r="M10" i="2" s="1"/>
  <c r="M9" i="2" s="1"/>
  <c r="M8" i="2" s="1"/>
  <c r="M7" i="2" s="1"/>
  <c r="M6" i="2" s="1"/>
  <c r="M5" i="2" s="1"/>
  <c r="M4" i="2" s="1"/>
  <c r="M3" i="2" s="1"/>
  <c r="I37" i="2"/>
  <c r="O37" i="2" s="1"/>
  <c r="P37" i="2" s="1"/>
  <c r="I27" i="2"/>
  <c r="O27" i="2" s="1"/>
  <c r="P27" i="2" s="1"/>
  <c r="I19" i="2"/>
  <c r="O19" i="2" s="1"/>
  <c r="P19" i="2" s="1"/>
  <c r="I36" i="2"/>
  <c r="O36" i="2" s="1"/>
  <c r="P36" i="2" s="1"/>
  <c r="I16" i="2"/>
  <c r="O16" i="2" s="1"/>
  <c r="P16" i="2" s="1"/>
  <c r="I32" i="2"/>
  <c r="O32" i="2" s="1"/>
  <c r="P32" i="2" s="1"/>
  <c r="I14" i="2"/>
  <c r="O14" i="2" s="1"/>
  <c r="P14" i="2" s="1"/>
  <c r="I24" i="2"/>
  <c r="O24" i="2" s="1"/>
  <c r="P24" i="2" s="1"/>
  <c r="I22" i="2"/>
  <c r="O22" i="2" s="1"/>
  <c r="P22" i="2" s="1"/>
  <c r="I8" i="2"/>
  <c r="O8" i="2" s="1"/>
  <c r="P8" i="2" s="1"/>
  <c r="I30" i="2"/>
  <c r="O30" i="2" s="1"/>
  <c r="P30" i="2" s="1"/>
  <c r="I13" i="2"/>
  <c r="O13" i="2" s="1"/>
  <c r="P13" i="2" s="1"/>
  <c r="I29" i="2"/>
  <c r="O29" i="2" s="1"/>
  <c r="P29" i="2" s="1"/>
  <c r="I5" i="2"/>
  <c r="O5" i="2" s="1"/>
  <c r="P5" i="2" s="1"/>
  <c r="I21" i="2"/>
  <c r="O21" i="2" s="1"/>
  <c r="P21" i="2" s="1"/>
  <c r="I10" i="2"/>
  <c r="O10" i="2" s="1"/>
  <c r="P10" i="2" s="1"/>
  <c r="I34" i="2"/>
  <c r="O34" i="2" s="1"/>
  <c r="P34" i="2" s="1"/>
  <c r="I26" i="2"/>
  <c r="O26" i="2" s="1"/>
  <c r="P26" i="2" s="1"/>
  <c r="I7" i="2"/>
  <c r="O7" i="2" s="1"/>
  <c r="P7" i="2" s="1"/>
  <c r="I15" i="2"/>
  <c r="O15" i="2" s="1"/>
  <c r="P15" i="2" s="1"/>
  <c r="I31" i="2"/>
  <c r="O31" i="2" s="1"/>
  <c r="P31" i="2" s="1"/>
  <c r="I23" i="2"/>
  <c r="O23" i="2" s="1"/>
  <c r="P23" i="2" s="1"/>
  <c r="I6" i="2"/>
  <c r="O6" i="2" s="1"/>
  <c r="P6" i="2" s="1"/>
  <c r="I39" i="2"/>
  <c r="O39" i="2" s="1"/>
  <c r="P39" i="2" s="1"/>
  <c r="I12" i="2"/>
  <c r="O12" i="2" s="1"/>
  <c r="P12" i="2" s="1"/>
  <c r="I4" i="2"/>
  <c r="O4" i="2" s="1"/>
  <c r="P4" i="2" s="1"/>
  <c r="I28" i="2"/>
  <c r="O28" i="2" s="1"/>
  <c r="P28" i="2" s="1"/>
  <c r="I20" i="2"/>
  <c r="O20" i="2" s="1"/>
  <c r="P20" i="2" s="1"/>
  <c r="I11" i="2"/>
  <c r="O11" i="2" s="1"/>
  <c r="P11" i="2" s="1"/>
  <c r="I18" i="2"/>
  <c r="O18" i="2" s="1"/>
  <c r="P18" i="2" s="1"/>
  <c r="I38" i="2"/>
  <c r="O38" i="2" s="1"/>
  <c r="P38" i="2" s="1"/>
  <c r="O41" i="2" l="1"/>
  <c r="P41" i="2"/>
</calcChain>
</file>

<file path=xl/sharedStrings.xml><?xml version="1.0" encoding="utf-8"?>
<sst xmlns="http://schemas.openxmlformats.org/spreadsheetml/2006/main" count="54" uniqueCount="54">
  <si>
    <t>Year</t>
  </si>
  <si>
    <t>Return in INR terms</t>
  </si>
  <si>
    <t>Closing Rate</t>
  </si>
  <si>
    <t>FD Rates for Tenor 5Yrs+</t>
  </si>
  <si>
    <t>USD-INR</t>
  </si>
  <si>
    <t>Tax adjusted returns @20%</t>
  </si>
  <si>
    <t>Net Price in INR</t>
  </si>
  <si>
    <t>1985-1993</t>
  </si>
  <si>
    <t>1986-1994</t>
  </si>
  <si>
    <t>1987-1995</t>
  </si>
  <si>
    <t>1988-1996</t>
  </si>
  <si>
    <t>1989-1997</t>
  </si>
  <si>
    <t>1990-1998</t>
  </si>
  <si>
    <t>1991-1999</t>
  </si>
  <si>
    <t>1992-2000</t>
  </si>
  <si>
    <t>1993-2001</t>
  </si>
  <si>
    <t>1994-2002</t>
  </si>
  <si>
    <t>1995-2003</t>
  </si>
  <si>
    <t>1996-2004</t>
  </si>
  <si>
    <t>1997-2005</t>
  </si>
  <si>
    <t>1998-2006</t>
  </si>
  <si>
    <t>1999-2007</t>
  </si>
  <si>
    <t>2000-2008</t>
  </si>
  <si>
    <t>2001-2009</t>
  </si>
  <si>
    <t>2002-2010</t>
  </si>
  <si>
    <t>2003-2011</t>
  </si>
  <si>
    <t>2004-2012</t>
  </si>
  <si>
    <t>2005-2013</t>
  </si>
  <si>
    <t>2006-2014</t>
  </si>
  <si>
    <t>2007-2015</t>
  </si>
  <si>
    <t>2008-2016</t>
  </si>
  <si>
    <t>2009-2017</t>
  </si>
  <si>
    <t>2010-2018</t>
  </si>
  <si>
    <t>2011-2019</t>
  </si>
  <si>
    <t>2012-2020</t>
  </si>
  <si>
    <t>2013-2021</t>
  </si>
  <si>
    <t>2014-2022</t>
  </si>
  <si>
    <t>Rolling 8 year period</t>
  </si>
  <si>
    <t>Return on Deposits</t>
  </si>
  <si>
    <t>-</t>
  </si>
  <si>
    <t>Avg Closing Rate</t>
  </si>
  <si>
    <t>Gold Price</t>
  </si>
  <si>
    <t>FD Balance*</t>
  </si>
  <si>
    <t>Gold-FD Returns</t>
  </si>
  <si>
    <t>SGB-FD Returns (+2.5%p.a)</t>
  </si>
  <si>
    <t>Net</t>
  </si>
  <si>
    <t>Returns in USD terms</t>
  </si>
  <si>
    <t>Gold Vs FD</t>
  </si>
  <si>
    <t>SGB Vs FD</t>
  </si>
  <si>
    <t>Return on SGB</t>
  </si>
  <si>
    <t>Return on Gold Prices (INR)</t>
  </si>
  <si>
    <t>* Assuming opening balance equal to INR Gold Price in 1985</t>
  </si>
  <si>
    <t>Average Returns</t>
  </si>
  <si>
    <t>Historical Gold Prices ($/Ounce)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</si>
</sst>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.0"/>
    <numFmt numFmtId="165" formatCode="0.0%"/>
    <numFmt numFmtId="182" formatCode="0.000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Mulish"/>
    </font>
    <font>
      <sz val="11"/>
      <color theme="1"/>
      <name val="Segoe UI Historic"/>
      <family val="2"/>
    </font>
    <font>
      <b/>
      <sz val="11"/>
      <name val="Segoe UI Historic"/>
      <family val="2"/>
    </font>
    <font>
      <b/>
      <sz val="11"/>
      <color rgb="FF444444"/>
      <name val="Segoe UI Historic"/>
      <family val="2"/>
    </font>
    <font>
      <b/>
      <sz val="11"/>
      <color theme="1"/>
      <name val="Segoe UI Historic"/>
      <family val="2"/>
    </font>
    <font>
      <sz val="11"/>
      <color rgb="FF444444"/>
      <name val="Segoe UI Historic"/>
      <family val="2"/>
    </font>
    <font>
      <sz val="11"/>
      <name val="Segoe UI Historic"/>
      <family val="2"/>
    </font>
    <font>
      <sz val="11"/>
      <color rgb="FF222222"/>
      <name val="Segoe UI Historic"/>
      <family val="2"/>
    </font>
    <font>
      <sz val="11"/>
      <color rgb="FFFF0000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10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/>
    <xf numFmtId="10" fontId="3" fillId="0" borderId="0" xfId="0" applyNumberFormat="1" applyFont="1"/>
    <xf numFmtId="2" fontId="3" fillId="0" borderId="0" xfId="0" applyNumberFormat="1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9" fontId="0" fillId="0" borderId="0" xfId="2" applyFont="1"/>
    <xf numFmtId="10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5" fillId="0" borderId="0" xfId="0" applyFont="1" applyAlignment="1">
      <alignment horizontal="center"/>
    </xf>
    <xf numFmtId="0" fontId="4" fillId="0" borderId="1" xfId="0" applyFont="1" applyBorder="1"/>
    <xf numFmtId="10" fontId="4" fillId="0" borderId="1" xfId="0" applyNumberFormat="1" applyFont="1" applyBorder="1"/>
    <xf numFmtId="0" fontId="6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2" fontId="8" fillId="0" borderId="1" xfId="0" applyNumberFormat="1" applyFont="1" applyBorder="1" applyAlignment="1">
      <alignment horizontal="center" vertical="top" wrapText="1"/>
    </xf>
    <xf numFmtId="10" fontId="9" fillId="0" borderId="1" xfId="0" applyNumberFormat="1" applyFont="1" applyBorder="1" applyAlignment="1">
      <alignment horizontal="center" vertical="top" wrapText="1"/>
    </xf>
    <xf numFmtId="43" fontId="4" fillId="0" borderId="1" xfId="1" applyFont="1" applyBorder="1"/>
    <xf numFmtId="165" fontId="4" fillId="0" borderId="1" xfId="2" applyNumberFormat="1" applyFont="1" applyBorder="1"/>
    <xf numFmtId="164" fontId="10" fillId="2" borderId="1" xfId="0" applyNumberFormat="1" applyFont="1" applyFill="1" applyBorder="1" applyAlignment="1">
      <alignment horizontal="right" vertical="center" wrapText="1"/>
    </xf>
    <xf numFmtId="10" fontId="4" fillId="0" borderId="1" xfId="2" applyNumberFormat="1" applyFont="1" applyBorder="1"/>
    <xf numFmtId="164" fontId="4" fillId="0" borderId="1" xfId="0" applyNumberFormat="1" applyFont="1" applyBorder="1" applyAlignment="1">
      <alignment horizontal="right"/>
    </xf>
    <xf numFmtId="10" fontId="11" fillId="0" borderId="1" xfId="0" applyNumberFormat="1" applyFont="1" applyBorder="1" applyAlignment="1">
      <alignment horizontal="center" vertical="top" wrapText="1"/>
    </xf>
    <xf numFmtId="9" fontId="4" fillId="0" borderId="1" xfId="2" applyFont="1" applyBorder="1"/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9" fontId="4" fillId="0" borderId="1" xfId="2" applyFont="1" applyBorder="1" applyAlignment="1">
      <alignment horizontal="center"/>
    </xf>
    <xf numFmtId="182" fontId="4" fillId="0" borderId="1" xfId="0" applyNumberFormat="1" applyFont="1" applyBorder="1"/>
    <xf numFmtId="0" fontId="0" fillId="0" borderId="0" xfId="0" applyAlignment="1"/>
    <xf numFmtId="0" fontId="7" fillId="0" borderId="1" xfId="0" applyFont="1" applyBorder="1" applyAlignment="1">
      <alignment horizontal="center"/>
    </xf>
    <xf numFmtId="9" fontId="0" fillId="0" borderId="0" xfId="0" applyNumberFormat="1"/>
  </cellXfs>
  <cellStyles count="3">
    <cellStyle name="Comma" xfId="1" builtinId="3"/>
    <cellStyle name="Normal" xfId="0" builtinId="0"/>
    <cellStyle name="Percent" xfId="2" builtinId="5"/>
  </cellStyles>
  <dxfs count="3">
    <dxf>
      <font>
        <color theme="1"/>
      </font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3"/>
  <sheetViews>
    <sheetView tabSelected="1" zoomScale="70" zoomScaleNormal="70" workbookViewId="0">
      <selection activeCell="U11" sqref="U11"/>
    </sheetView>
  </sheetViews>
  <sheetFormatPr defaultRowHeight="15"/>
  <cols>
    <col min="1" max="1" width="8.28515625" customWidth="1"/>
    <col min="2" max="2" width="12.5703125" style="2" customWidth="1"/>
    <col min="3" max="3" width="11.28515625" customWidth="1"/>
    <col min="4" max="4" width="3.140625" customWidth="1"/>
    <col min="5" max="5" width="12.7109375" style="3" customWidth="1"/>
    <col min="6" max="6" width="3.28515625" customWidth="1"/>
    <col min="7" max="7" width="14.140625" bestFit="1" customWidth="1"/>
    <col min="8" max="8" width="3.7109375" customWidth="1"/>
    <col min="10" max="10" width="4" customWidth="1"/>
    <col min="11" max="11" width="10.140625" customWidth="1"/>
    <col min="12" max="12" width="11.140625" customWidth="1"/>
    <col min="13" max="13" width="14.140625" customWidth="1"/>
    <col min="14" max="14" width="5.28515625" customWidth="1"/>
    <col min="15" max="15" width="14.5703125" customWidth="1"/>
    <col min="16" max="16" width="15" customWidth="1"/>
  </cols>
  <sheetData>
    <row r="1" spans="1:16" ht="39" customHeight="1">
      <c r="A1" s="30" t="s">
        <v>53</v>
      </c>
      <c r="B1" s="30"/>
      <c r="C1" s="30"/>
      <c r="D1" s="31"/>
      <c r="E1" s="16" t="s">
        <v>4</v>
      </c>
      <c r="F1" s="31"/>
      <c r="G1" s="32" t="s">
        <v>41</v>
      </c>
      <c r="H1" s="31"/>
      <c r="I1" s="32"/>
      <c r="J1" s="33"/>
      <c r="K1" s="34"/>
      <c r="L1" s="34"/>
      <c r="M1" s="34"/>
      <c r="N1" s="35"/>
      <c r="O1" s="34" t="s">
        <v>45</v>
      </c>
      <c r="P1" s="34"/>
    </row>
    <row r="2" spans="1:16" ht="56.25" customHeight="1">
      <c r="A2" s="16" t="s">
        <v>0</v>
      </c>
      <c r="B2" s="17" t="s">
        <v>40</v>
      </c>
      <c r="C2" s="16" t="s">
        <v>46</v>
      </c>
      <c r="D2" s="18"/>
      <c r="E2" s="19" t="s">
        <v>2</v>
      </c>
      <c r="F2" s="18"/>
      <c r="G2" s="19" t="s">
        <v>6</v>
      </c>
      <c r="H2" s="18"/>
      <c r="I2" s="19" t="s">
        <v>1</v>
      </c>
      <c r="J2" s="18"/>
      <c r="K2" s="19" t="s">
        <v>3</v>
      </c>
      <c r="L2" s="19" t="s">
        <v>5</v>
      </c>
      <c r="M2" s="19" t="s">
        <v>42</v>
      </c>
      <c r="N2" s="12"/>
      <c r="O2" s="19" t="s">
        <v>43</v>
      </c>
      <c r="P2" s="19" t="s">
        <v>44</v>
      </c>
    </row>
    <row r="3" spans="1:16" ht="16.5">
      <c r="A3" s="20">
        <v>2022</v>
      </c>
      <c r="B3" s="21">
        <v>1801.87</v>
      </c>
      <c r="C3" s="22">
        <f>(B3-B4)/B4</f>
        <v>1.6565771114408277E-3</v>
      </c>
      <c r="D3" s="14"/>
      <c r="E3" s="39">
        <v>78.474383333333336</v>
      </c>
      <c r="F3" s="14"/>
      <c r="G3" s="23">
        <f>B3*E3</f>
        <v>141400.63709683332</v>
      </c>
      <c r="H3" s="14"/>
      <c r="I3" s="24">
        <f>(G3-G4)/G4</f>
        <v>6.4723361086432646E-2</v>
      </c>
      <c r="J3" s="14"/>
      <c r="K3" s="25">
        <v>5.2750000000000004</v>
      </c>
      <c r="L3" s="26">
        <f>K3*0.8%</f>
        <v>4.2200000000000001E-2</v>
      </c>
      <c r="M3" s="23">
        <f>M4+(M4*L3)</f>
        <v>48295.693486131691</v>
      </c>
      <c r="N3" s="12"/>
      <c r="O3" s="15">
        <f>I3-L3</f>
        <v>2.2523361086432644E-2</v>
      </c>
      <c r="P3" s="15">
        <f>O3+2.5%</f>
        <v>4.7523361086432646E-2</v>
      </c>
    </row>
    <row r="4" spans="1:16" ht="16.5">
      <c r="A4" s="20">
        <v>2021</v>
      </c>
      <c r="B4" s="21">
        <v>1798.89</v>
      </c>
      <c r="C4" s="22">
        <f t="shared" ref="C4:C39" si="0">(B4-B5)/B5</f>
        <v>1.4184797009691488E-2</v>
      </c>
      <c r="D4" s="14"/>
      <c r="E4" s="39">
        <v>73.826108333333337</v>
      </c>
      <c r="F4" s="14"/>
      <c r="G4" s="23">
        <f>B4*E4</f>
        <v>132805.04801975001</v>
      </c>
      <c r="H4" s="14"/>
      <c r="I4" s="24">
        <f t="shared" ref="I4:I39" si="1">(G4-G5)/G5</f>
        <v>1.1932740751291035E-2</v>
      </c>
      <c r="J4" s="14"/>
      <c r="K4" s="25">
        <v>5.375</v>
      </c>
      <c r="L4" s="26">
        <f t="shared" ref="L4:L40" si="2">K4*0.8%</f>
        <v>4.3000000000000003E-2</v>
      </c>
      <c r="M4" s="23">
        <f t="shared" ref="M4:M37" si="3">M5+(M5*L4)</f>
        <v>46340.139595213674</v>
      </c>
      <c r="N4" s="12"/>
      <c r="O4" s="15">
        <f>I4-L4</f>
        <v>-3.106725924870897E-2</v>
      </c>
      <c r="P4" s="15">
        <f t="shared" ref="P4:P39" si="4">O4+2.5%</f>
        <v>-6.0672592487089685E-3</v>
      </c>
    </row>
    <row r="5" spans="1:16" ht="16.5">
      <c r="A5" s="20">
        <v>2020</v>
      </c>
      <c r="B5" s="21">
        <v>1773.73</v>
      </c>
      <c r="C5" s="22">
        <f t="shared" si="0"/>
        <v>0.27300587078530736</v>
      </c>
      <c r="D5" s="14"/>
      <c r="E5" s="39">
        <v>73.990408333333335</v>
      </c>
      <c r="F5" s="14"/>
      <c r="G5" s="23">
        <f>B5*E5</f>
        <v>131239.00697308333</v>
      </c>
      <c r="H5" s="14"/>
      <c r="I5" s="24">
        <f t="shared" si="1"/>
        <v>0.33882654703033466</v>
      </c>
      <c r="J5" s="14"/>
      <c r="K5" s="25">
        <v>6.05</v>
      </c>
      <c r="L5" s="26">
        <f t="shared" si="2"/>
        <v>4.8399999999999999E-2</v>
      </c>
      <c r="M5" s="23">
        <f t="shared" si="3"/>
        <v>44429.664041432094</v>
      </c>
      <c r="N5" s="12"/>
      <c r="O5" s="15">
        <f>I5-L5</f>
        <v>0.29042654703033466</v>
      </c>
      <c r="P5" s="15">
        <f t="shared" si="4"/>
        <v>0.31542654703033468</v>
      </c>
    </row>
    <row r="6" spans="1:16" ht="16.5">
      <c r="A6" s="20">
        <v>2019</v>
      </c>
      <c r="B6" s="21">
        <v>1393.34</v>
      </c>
      <c r="C6" s="22">
        <f t="shared" si="0"/>
        <v>9.8043233275279057E-2</v>
      </c>
      <c r="D6" s="14"/>
      <c r="E6" s="39">
        <v>70.35282083333334</v>
      </c>
      <c r="F6" s="14"/>
      <c r="G6" s="23">
        <f>B6*E6</f>
        <v>98025.399379916664</v>
      </c>
      <c r="H6" s="14"/>
      <c r="I6" s="24">
        <f t="shared" si="1"/>
        <v>0.1316120390806004</v>
      </c>
      <c r="J6" s="14"/>
      <c r="K6" s="27">
        <v>6.75</v>
      </c>
      <c r="L6" s="26">
        <f t="shared" si="2"/>
        <v>5.3999999999999999E-2</v>
      </c>
      <c r="M6" s="23">
        <f t="shared" si="3"/>
        <v>42378.542580534238</v>
      </c>
      <c r="N6" s="12"/>
      <c r="O6" s="15">
        <f>I6-L6</f>
        <v>7.7612039080600409E-2</v>
      </c>
      <c r="P6" s="15">
        <f t="shared" si="4"/>
        <v>0.1026120390806004</v>
      </c>
    </row>
    <row r="7" spans="1:16" ht="16.5">
      <c r="A7" s="20">
        <v>2018</v>
      </c>
      <c r="B7" s="21">
        <v>1268.93</v>
      </c>
      <c r="C7" s="22">
        <f t="shared" si="0"/>
        <v>6.7756805433238625E-3</v>
      </c>
      <c r="D7" s="14"/>
      <c r="E7" s="39">
        <v>68.265833333333333</v>
      </c>
      <c r="F7" s="14"/>
      <c r="G7" s="23">
        <f>B7*E7</f>
        <v>86624.563891666665</v>
      </c>
      <c r="H7" s="14"/>
      <c r="I7" s="24">
        <f t="shared" si="1"/>
        <v>5.5730428514053139E-2</v>
      </c>
      <c r="J7" s="14"/>
      <c r="K7" s="27">
        <v>6.5</v>
      </c>
      <c r="L7" s="26">
        <f t="shared" si="2"/>
        <v>5.2000000000000005E-2</v>
      </c>
      <c r="M7" s="23">
        <f t="shared" si="3"/>
        <v>40207.345901835142</v>
      </c>
      <c r="N7" s="12"/>
      <c r="O7" s="15">
        <f>I7-L7</f>
        <v>3.7304285140531343E-3</v>
      </c>
      <c r="P7" s="15">
        <f t="shared" si="4"/>
        <v>2.8730428514053136E-2</v>
      </c>
    </row>
    <row r="8" spans="1:16" ht="16.5">
      <c r="A8" s="20">
        <v>2017</v>
      </c>
      <c r="B8" s="21">
        <v>1260.3900000000001</v>
      </c>
      <c r="C8" s="22">
        <f t="shared" si="0"/>
        <v>6.7656080260719747E-3</v>
      </c>
      <c r="D8" s="14"/>
      <c r="E8" s="39">
        <v>65.100312500000015</v>
      </c>
      <c r="F8" s="14"/>
      <c r="G8" s="23">
        <f>B8*E8</f>
        <v>82051.782871875024</v>
      </c>
      <c r="H8" s="14"/>
      <c r="I8" s="24">
        <f t="shared" si="1"/>
        <v>-2.4621707496295379E-2</v>
      </c>
      <c r="J8" s="14"/>
      <c r="K8" s="25">
        <v>7.15</v>
      </c>
      <c r="L8" s="26">
        <f t="shared" si="2"/>
        <v>5.7200000000000001E-2</v>
      </c>
      <c r="M8" s="23">
        <f t="shared" si="3"/>
        <v>38219.910553075228</v>
      </c>
      <c r="N8" s="12"/>
      <c r="O8" s="15">
        <f>I8-L8</f>
        <v>-8.1821707496295387E-2</v>
      </c>
      <c r="P8" s="15">
        <f t="shared" si="4"/>
        <v>-5.6821707496295386E-2</v>
      </c>
    </row>
    <row r="9" spans="1:16" ht="16.5">
      <c r="A9" s="20">
        <v>2016</v>
      </c>
      <c r="B9" s="21">
        <v>1251.92</v>
      </c>
      <c r="C9" s="22">
        <f t="shared" si="0"/>
        <v>8.0303056452030605E-2</v>
      </c>
      <c r="D9" s="14"/>
      <c r="E9" s="39">
        <v>67.195216666666667</v>
      </c>
      <c r="F9" s="14"/>
      <c r="G9" s="23">
        <f>B9*E9</f>
        <v>84123.035649333338</v>
      </c>
      <c r="H9" s="14"/>
      <c r="I9" s="24">
        <f t="shared" si="1"/>
        <v>0.13131159852202176</v>
      </c>
      <c r="J9" s="14"/>
      <c r="K9" s="25">
        <v>7.15</v>
      </c>
      <c r="L9" s="26">
        <f t="shared" si="2"/>
        <v>5.7200000000000001E-2</v>
      </c>
      <c r="M9" s="23">
        <f t="shared" si="3"/>
        <v>36152.015279110128</v>
      </c>
      <c r="N9" s="12"/>
      <c r="O9" s="15">
        <f>I9-L9</f>
        <v>7.411159852202176E-2</v>
      </c>
      <c r="P9" s="15">
        <f t="shared" si="4"/>
        <v>9.9111598522021754E-2</v>
      </c>
    </row>
    <row r="10" spans="1:16" ht="16.5">
      <c r="A10" s="20">
        <v>2015</v>
      </c>
      <c r="B10" s="21">
        <v>1158.8599999999999</v>
      </c>
      <c r="C10" s="22">
        <f t="shared" si="0"/>
        <v>-8.4672132442380338E-2</v>
      </c>
      <c r="D10" s="14"/>
      <c r="E10" s="39">
        <v>64.165520833333332</v>
      </c>
      <c r="F10" s="14"/>
      <c r="G10" s="23">
        <f>B10*E10</f>
        <v>74358.855472916664</v>
      </c>
      <c r="H10" s="14"/>
      <c r="I10" s="24">
        <f t="shared" si="1"/>
        <v>-3.8033082062924342E-2</v>
      </c>
      <c r="J10" s="14"/>
      <c r="K10" s="25">
        <v>8.375</v>
      </c>
      <c r="L10" s="26">
        <f t="shared" si="2"/>
        <v>6.7000000000000004E-2</v>
      </c>
      <c r="M10" s="23">
        <f t="shared" si="3"/>
        <v>34196.003858409123</v>
      </c>
      <c r="N10" s="12"/>
      <c r="O10" s="15">
        <f>I10-L10</f>
        <v>-0.10503308206292435</v>
      </c>
      <c r="P10" s="15">
        <f t="shared" si="4"/>
        <v>-8.0033082062924338E-2</v>
      </c>
    </row>
    <row r="11" spans="1:16" ht="16.5">
      <c r="A11" s="20">
        <v>2014</v>
      </c>
      <c r="B11" s="21">
        <v>1266.06</v>
      </c>
      <c r="C11" s="22">
        <f t="shared" si="0"/>
        <v>-0.10177295655937173</v>
      </c>
      <c r="D11" s="14"/>
      <c r="E11" s="39">
        <v>61.054583333333341</v>
      </c>
      <c r="F11" s="14"/>
      <c r="G11" s="23">
        <f>B11*E11</f>
        <v>77298.765775000007</v>
      </c>
      <c r="H11" s="14"/>
      <c r="I11" s="24">
        <f t="shared" si="1"/>
        <v>-6.4325810800867245E-2</v>
      </c>
      <c r="J11" s="14"/>
      <c r="K11" s="25">
        <v>8.8000000000000007</v>
      </c>
      <c r="L11" s="26">
        <f t="shared" si="2"/>
        <v>7.0400000000000004E-2</v>
      </c>
      <c r="M11" s="23">
        <f t="shared" si="3"/>
        <v>32048.73838651277</v>
      </c>
      <c r="N11" s="12"/>
      <c r="O11" s="15">
        <f>I11-L11</f>
        <v>-0.13472581080086726</v>
      </c>
      <c r="P11" s="15">
        <f t="shared" si="4"/>
        <v>-0.10972581080086727</v>
      </c>
    </row>
    <row r="12" spans="1:16" ht="16.5">
      <c r="A12" s="20">
        <v>2013</v>
      </c>
      <c r="B12" s="21">
        <v>1409.51</v>
      </c>
      <c r="C12" s="22">
        <f t="shared" si="0"/>
        <v>-0.15540548637992396</v>
      </c>
      <c r="D12" s="14"/>
      <c r="E12" s="39">
        <v>58.611083333333333</v>
      </c>
      <c r="F12" s="14"/>
      <c r="G12" s="23">
        <f>B12*E12</f>
        <v>82612.90806916666</v>
      </c>
      <c r="H12" s="14"/>
      <c r="I12" s="24">
        <f t="shared" si="1"/>
        <v>-7.1615923845326113E-2</v>
      </c>
      <c r="J12" s="14"/>
      <c r="K12" s="25">
        <v>8.75</v>
      </c>
      <c r="L12" s="26">
        <f t="shared" si="2"/>
        <v>7.0000000000000007E-2</v>
      </c>
      <c r="M12" s="23">
        <f t="shared" si="3"/>
        <v>29940.899090538835</v>
      </c>
      <c r="N12" s="12"/>
      <c r="O12" s="15">
        <f>I12-L12</f>
        <v>-0.14161592384532612</v>
      </c>
      <c r="P12" s="15">
        <f t="shared" si="4"/>
        <v>-0.11661592384532612</v>
      </c>
    </row>
    <row r="13" spans="1:16" ht="16.5">
      <c r="A13" s="20">
        <v>2012</v>
      </c>
      <c r="B13" s="21">
        <v>1668.86</v>
      </c>
      <c r="C13" s="22">
        <f t="shared" si="0"/>
        <v>6.0832973124157627E-2</v>
      </c>
      <c r="D13" s="14"/>
      <c r="E13" s="39">
        <v>53.321249999999999</v>
      </c>
      <c r="F13" s="14"/>
      <c r="G13" s="23">
        <f>B13*E13</f>
        <v>88985.701274999999</v>
      </c>
      <c r="H13" s="14"/>
      <c r="I13" s="24">
        <f t="shared" si="1"/>
        <v>0.21444801048156809</v>
      </c>
      <c r="J13" s="14"/>
      <c r="K13" s="25">
        <v>8.875</v>
      </c>
      <c r="L13" s="26">
        <f t="shared" si="2"/>
        <v>7.1000000000000008E-2</v>
      </c>
      <c r="M13" s="23">
        <f t="shared" si="3"/>
        <v>27982.148682746574</v>
      </c>
      <c r="N13" s="12"/>
      <c r="O13" s="15">
        <f>I13-L13</f>
        <v>0.14344801048156808</v>
      </c>
      <c r="P13" s="15">
        <f t="shared" si="4"/>
        <v>0.16844801048156807</v>
      </c>
    </row>
    <row r="14" spans="1:16" ht="16.5">
      <c r="A14" s="20">
        <v>2011</v>
      </c>
      <c r="B14" s="21">
        <v>1573.16</v>
      </c>
      <c r="C14" s="22">
        <f t="shared" si="0"/>
        <v>0.28247436127370257</v>
      </c>
      <c r="D14" s="14"/>
      <c r="E14" s="39">
        <v>46.576666666666661</v>
      </c>
      <c r="F14" s="14"/>
      <c r="G14" s="23">
        <f>B14*E14</f>
        <v>73272.548933333324</v>
      </c>
      <c r="H14" s="14"/>
      <c r="I14" s="24">
        <f t="shared" si="1"/>
        <v>0.30582606003205853</v>
      </c>
      <c r="J14" s="14"/>
      <c r="K14" s="27">
        <v>7.375</v>
      </c>
      <c r="L14" s="26">
        <f t="shared" si="2"/>
        <v>5.9000000000000004E-2</v>
      </c>
      <c r="M14" s="23">
        <f t="shared" si="3"/>
        <v>26127.122953078033</v>
      </c>
      <c r="N14" s="12"/>
      <c r="O14" s="15">
        <f>I14-L14</f>
        <v>0.24682606003205854</v>
      </c>
      <c r="P14" s="15">
        <f t="shared" si="4"/>
        <v>0.27182606003205856</v>
      </c>
    </row>
    <row r="15" spans="1:16" ht="16.5">
      <c r="A15" s="20">
        <v>2010</v>
      </c>
      <c r="B15" s="21">
        <v>1226.6600000000001</v>
      </c>
      <c r="C15" s="22">
        <f t="shared" si="0"/>
        <v>0.25984429883121429</v>
      </c>
      <c r="D15" s="14"/>
      <c r="E15" s="39">
        <v>45.743749999999999</v>
      </c>
      <c r="F15" s="14"/>
      <c r="G15" s="23">
        <f>B15*E15</f>
        <v>56112.028375000002</v>
      </c>
      <c r="H15" s="14"/>
      <c r="I15" s="24">
        <f t="shared" si="1"/>
        <v>0.18892160801816199</v>
      </c>
      <c r="J15" s="14"/>
      <c r="K15" s="27">
        <v>7</v>
      </c>
      <c r="L15" s="26">
        <f t="shared" si="2"/>
        <v>5.6000000000000001E-2</v>
      </c>
      <c r="M15" s="23">
        <f t="shared" si="3"/>
        <v>24671.504204983979</v>
      </c>
      <c r="N15" s="12"/>
      <c r="O15" s="15">
        <f>I15-L15</f>
        <v>0.132921608018162</v>
      </c>
      <c r="P15" s="15">
        <f t="shared" si="4"/>
        <v>0.15792160801816199</v>
      </c>
    </row>
    <row r="16" spans="1:16" ht="16.5">
      <c r="A16" s="20">
        <v>2009</v>
      </c>
      <c r="B16" s="21">
        <v>973.66</v>
      </c>
      <c r="C16" s="22">
        <f t="shared" si="0"/>
        <v>0.11610899045129928</v>
      </c>
      <c r="D16" s="14"/>
      <c r="E16" s="39">
        <v>48.472500000000004</v>
      </c>
      <c r="F16" s="14"/>
      <c r="G16" s="23">
        <f>B16*E16</f>
        <v>47195.734349999999</v>
      </c>
      <c r="H16" s="14"/>
      <c r="I16" s="24">
        <f t="shared" si="1"/>
        <v>0.24288225384961362</v>
      </c>
      <c r="J16" s="14"/>
      <c r="K16" s="27">
        <v>8.125</v>
      </c>
      <c r="L16" s="26">
        <f t="shared" si="2"/>
        <v>6.5000000000000002E-2</v>
      </c>
      <c r="M16" s="23">
        <f t="shared" si="3"/>
        <v>23363.166860780282</v>
      </c>
      <c r="N16" s="12"/>
      <c r="O16" s="15">
        <f>I16-L16</f>
        <v>0.17788225384961362</v>
      </c>
      <c r="P16" s="15">
        <f t="shared" si="4"/>
        <v>0.20288225384961361</v>
      </c>
    </row>
    <row r="17" spans="1:16" ht="16.5">
      <c r="A17" s="20">
        <v>2008</v>
      </c>
      <c r="B17" s="21">
        <v>872.37</v>
      </c>
      <c r="C17" s="22">
        <f t="shared" si="0"/>
        <v>0.25263127665379159</v>
      </c>
      <c r="D17" s="14"/>
      <c r="E17" s="39">
        <v>43.528333333333336</v>
      </c>
      <c r="F17" s="14"/>
      <c r="G17" s="23">
        <f>B17*E17</f>
        <v>37972.812150000005</v>
      </c>
      <c r="H17" s="14"/>
      <c r="I17" s="24">
        <f t="shared" si="1"/>
        <v>0.31899250301846871</v>
      </c>
      <c r="J17" s="14"/>
      <c r="K17" s="27">
        <v>8.25</v>
      </c>
      <c r="L17" s="26">
        <f t="shared" si="2"/>
        <v>6.6000000000000003E-2</v>
      </c>
      <c r="M17" s="23">
        <f t="shared" si="3"/>
        <v>21937.24587866693</v>
      </c>
      <c r="N17" s="12"/>
      <c r="O17" s="15">
        <f>I17-L17</f>
        <v>0.25299250301846871</v>
      </c>
      <c r="P17" s="15">
        <f t="shared" si="4"/>
        <v>0.27799250301846873</v>
      </c>
    </row>
    <row r="18" spans="1:16" ht="16.5">
      <c r="A18" s="20">
        <v>2007</v>
      </c>
      <c r="B18" s="21">
        <v>696.43</v>
      </c>
      <c r="C18" s="22">
        <f t="shared" si="0"/>
        <v>0.15238110997120813</v>
      </c>
      <c r="D18" s="14"/>
      <c r="E18" s="39">
        <v>41.338333333333331</v>
      </c>
      <c r="F18" s="14"/>
      <c r="G18" s="23">
        <f>B18*E18</f>
        <v>28789.255483333331</v>
      </c>
      <c r="H18" s="14"/>
      <c r="I18" s="24">
        <f t="shared" si="1"/>
        <v>5.1485669637553529E-2</v>
      </c>
      <c r="J18" s="14"/>
      <c r="K18" s="27">
        <v>8.375</v>
      </c>
      <c r="L18" s="26">
        <f t="shared" si="2"/>
        <v>6.7000000000000004E-2</v>
      </c>
      <c r="M18" s="23">
        <f t="shared" si="3"/>
        <v>20579.029904940835</v>
      </c>
      <c r="N18" s="12"/>
      <c r="O18" s="15">
        <f>I18-L18</f>
        <v>-1.5514330362446475E-2</v>
      </c>
      <c r="P18" s="15">
        <f t="shared" si="4"/>
        <v>9.485669637553526E-3</v>
      </c>
    </row>
    <row r="19" spans="1:16" ht="16.5">
      <c r="A19" s="20">
        <v>2006</v>
      </c>
      <c r="B19" s="21">
        <v>604.34</v>
      </c>
      <c r="C19" s="22">
        <f t="shared" si="0"/>
        <v>0.35809793478505142</v>
      </c>
      <c r="D19" s="14"/>
      <c r="E19" s="39">
        <v>45.304958333333332</v>
      </c>
      <c r="F19" s="14"/>
      <c r="G19" s="23">
        <f>B19*E19</f>
        <v>27379.598519166666</v>
      </c>
      <c r="H19" s="14"/>
      <c r="I19" s="24">
        <f t="shared" si="1"/>
        <v>0.39738413849306564</v>
      </c>
      <c r="J19" s="14"/>
      <c r="K19" s="27">
        <v>6.625</v>
      </c>
      <c r="L19" s="26">
        <f t="shared" si="2"/>
        <v>5.2999999999999999E-2</v>
      </c>
      <c r="M19" s="23">
        <f t="shared" si="3"/>
        <v>19286.813406692443</v>
      </c>
      <c r="N19" s="12"/>
      <c r="O19" s="15">
        <f>I19-L19</f>
        <v>0.34438413849306565</v>
      </c>
      <c r="P19" s="15">
        <f t="shared" si="4"/>
        <v>0.36938413849306567</v>
      </c>
    </row>
    <row r="20" spans="1:16" ht="16.5">
      <c r="A20" s="20">
        <v>2005</v>
      </c>
      <c r="B20" s="21">
        <v>444.99</v>
      </c>
      <c r="C20" s="22">
        <f t="shared" si="0"/>
        <v>8.6587063218811905E-2</v>
      </c>
      <c r="D20" s="14"/>
      <c r="E20" s="39">
        <v>44.03125</v>
      </c>
      <c r="F20" s="14"/>
      <c r="G20" s="23">
        <f>B20*E20</f>
        <v>19593.465937500001</v>
      </c>
      <c r="H20" s="14"/>
      <c r="I20" s="24">
        <f t="shared" si="1"/>
        <v>5.8937935684940143E-2</v>
      </c>
      <c r="J20" s="14"/>
      <c r="K20" s="27">
        <v>6</v>
      </c>
      <c r="L20" s="26">
        <f t="shared" si="2"/>
        <v>4.8000000000000001E-2</v>
      </c>
      <c r="M20" s="23">
        <f t="shared" si="3"/>
        <v>18316.062114617704</v>
      </c>
      <c r="N20" s="12"/>
      <c r="O20" s="15">
        <f>I20-L20</f>
        <v>1.0937935684940142E-2</v>
      </c>
      <c r="P20" s="15">
        <f t="shared" si="4"/>
        <v>3.5937935684940144E-2</v>
      </c>
    </row>
    <row r="21" spans="1:16" ht="16.5">
      <c r="A21" s="20">
        <v>2004</v>
      </c>
      <c r="B21" s="21">
        <v>409.53</v>
      </c>
      <c r="C21" s="22">
        <f t="shared" si="0"/>
        <v>0.12560811367946567</v>
      </c>
      <c r="D21" s="14"/>
      <c r="E21" s="39">
        <v>45.180916666666668</v>
      </c>
      <c r="F21" s="14"/>
      <c r="G21" s="23">
        <f>B21*E21</f>
        <v>18502.940802500001</v>
      </c>
      <c r="H21" s="14"/>
      <c r="I21" s="24">
        <f t="shared" si="1"/>
        <v>9.1486758838370499E-2</v>
      </c>
      <c r="J21" s="14"/>
      <c r="K21" s="27">
        <v>5.375</v>
      </c>
      <c r="L21" s="26">
        <f t="shared" si="2"/>
        <v>4.3000000000000003E-2</v>
      </c>
      <c r="M21" s="23">
        <f t="shared" si="3"/>
        <v>17477.158506314601</v>
      </c>
      <c r="N21" s="12"/>
      <c r="O21" s="15">
        <f>I21-L21</f>
        <v>4.8486758838370496E-2</v>
      </c>
      <c r="P21" s="15">
        <f t="shared" si="4"/>
        <v>7.3486758838370497E-2</v>
      </c>
    </row>
    <row r="22" spans="1:16" ht="16.5">
      <c r="A22" s="20">
        <v>2003</v>
      </c>
      <c r="B22" s="21">
        <v>363.83</v>
      </c>
      <c r="C22" s="22">
        <f t="shared" si="0"/>
        <v>0.17334236326109392</v>
      </c>
      <c r="D22" s="14"/>
      <c r="E22" s="39">
        <v>46.593333333333334</v>
      </c>
      <c r="F22" s="14"/>
      <c r="G22" s="23">
        <f>B22*E22</f>
        <v>16952.052466666664</v>
      </c>
      <c r="H22" s="14"/>
      <c r="I22" s="24">
        <f t="shared" si="1"/>
        <v>0.12565232829086523</v>
      </c>
      <c r="J22" s="14"/>
      <c r="K22" s="27">
        <v>5.875</v>
      </c>
      <c r="L22" s="26">
        <f t="shared" si="2"/>
        <v>4.7E-2</v>
      </c>
      <c r="M22" s="23">
        <f t="shared" si="3"/>
        <v>16756.623687741707</v>
      </c>
      <c r="N22" s="12"/>
      <c r="O22" s="15">
        <f>I22-L22</f>
        <v>7.8652328290865228E-2</v>
      </c>
      <c r="P22" s="15">
        <f t="shared" si="4"/>
        <v>0.10365232829086524</v>
      </c>
    </row>
    <row r="23" spans="1:16" ht="16.5">
      <c r="A23" s="20">
        <v>2002</v>
      </c>
      <c r="B23" s="21">
        <v>310.08</v>
      </c>
      <c r="C23" s="22">
        <f t="shared" si="0"/>
        <v>0.14340499280946933</v>
      </c>
      <c r="D23" s="14"/>
      <c r="E23" s="39">
        <v>48.567333333333345</v>
      </c>
      <c r="F23" s="14"/>
      <c r="G23" s="23">
        <f>B23*E23</f>
        <v>15059.758720000003</v>
      </c>
      <c r="H23" s="14"/>
      <c r="I23" s="24">
        <f t="shared" si="1"/>
        <v>0.17788514672941788</v>
      </c>
      <c r="J23" s="14"/>
      <c r="K23" s="27">
        <v>8.25</v>
      </c>
      <c r="L23" s="26">
        <f t="shared" si="2"/>
        <v>6.6000000000000003E-2</v>
      </c>
      <c r="M23" s="23">
        <f t="shared" si="3"/>
        <v>16004.41612964824</v>
      </c>
      <c r="N23" s="12"/>
      <c r="O23" s="15">
        <f>I23-L23</f>
        <v>0.11188514672941788</v>
      </c>
      <c r="P23" s="15">
        <f t="shared" si="4"/>
        <v>0.13688514672941787</v>
      </c>
    </row>
    <row r="24" spans="1:16" ht="16.5">
      <c r="A24" s="20">
        <v>2001</v>
      </c>
      <c r="B24" s="21">
        <v>271.19</v>
      </c>
      <c r="C24" s="22">
        <f t="shared" si="0"/>
        <v>-2.9002112499552517E-2</v>
      </c>
      <c r="D24" s="14"/>
      <c r="E24" s="39">
        <v>47.145625000000003</v>
      </c>
      <c r="F24" s="14"/>
      <c r="G24" s="23">
        <f>B24*E24</f>
        <v>12785.422043750001</v>
      </c>
      <c r="H24" s="14"/>
      <c r="I24" s="24">
        <f t="shared" si="1"/>
        <v>1.999481472017511E-2</v>
      </c>
      <c r="J24" s="14"/>
      <c r="K24" s="27">
        <v>9.75</v>
      </c>
      <c r="L24" s="26">
        <f t="shared" si="2"/>
        <v>7.8E-2</v>
      </c>
      <c r="M24" s="23">
        <f t="shared" si="3"/>
        <v>15013.523573778837</v>
      </c>
      <c r="N24" s="12"/>
      <c r="O24" s="15">
        <f>I24-L24</f>
        <v>-5.8005185279824886E-2</v>
      </c>
      <c r="P24" s="15">
        <f t="shared" si="4"/>
        <v>-3.3005185279824885E-2</v>
      </c>
    </row>
    <row r="25" spans="1:16" ht="16.5">
      <c r="A25" s="20">
        <v>2000</v>
      </c>
      <c r="B25" s="21">
        <v>279.29000000000002</v>
      </c>
      <c r="C25" s="22">
        <f t="shared" si="0"/>
        <v>1.5419923976189012E-3</v>
      </c>
      <c r="D25" s="14"/>
      <c r="E25" s="39">
        <v>44.880916666666671</v>
      </c>
      <c r="F25" s="14"/>
      <c r="G25" s="23">
        <f>B25*E25</f>
        <v>12534.791215833335</v>
      </c>
      <c r="H25" s="14"/>
      <c r="I25" s="24">
        <f t="shared" si="1"/>
        <v>4.3722391475280453E-2</v>
      </c>
      <c r="J25" s="14"/>
      <c r="K25" s="27">
        <v>10.25</v>
      </c>
      <c r="L25" s="26">
        <f t="shared" si="2"/>
        <v>8.2000000000000003E-2</v>
      </c>
      <c r="M25" s="23">
        <f t="shared" si="3"/>
        <v>13927.201830963671</v>
      </c>
      <c r="N25" s="12"/>
      <c r="O25" s="15">
        <f>I25-L25</f>
        <v>-3.827760852471955E-2</v>
      </c>
      <c r="P25" s="15">
        <f t="shared" si="4"/>
        <v>-1.3277608524719549E-2</v>
      </c>
    </row>
    <row r="26" spans="1:16" ht="16.5">
      <c r="A26" s="20">
        <v>1999</v>
      </c>
      <c r="B26" s="21">
        <v>278.86</v>
      </c>
      <c r="C26" s="22">
        <f t="shared" si="0"/>
        <v>-5.1883584931320517E-2</v>
      </c>
      <c r="D26" s="14"/>
      <c r="E26" s="39">
        <v>43.067124999999997</v>
      </c>
      <c r="F26" s="14"/>
      <c r="G26" s="23">
        <f>B26*E26</f>
        <v>12009.6984775</v>
      </c>
      <c r="H26" s="14"/>
      <c r="I26" s="24">
        <f t="shared" si="1"/>
        <v>-7.9631969473576859E-3</v>
      </c>
      <c r="J26" s="14"/>
      <c r="K26" s="27">
        <v>11</v>
      </c>
      <c r="L26" s="26">
        <f t="shared" si="2"/>
        <v>8.7999999999999995E-2</v>
      </c>
      <c r="M26" s="23">
        <f t="shared" si="3"/>
        <v>12871.720731020028</v>
      </c>
      <c r="N26" s="12"/>
      <c r="O26" s="15">
        <f>I26-L26</f>
        <v>-9.5963196947357679E-2</v>
      </c>
      <c r="P26" s="15">
        <f t="shared" si="4"/>
        <v>-7.0963196947357671E-2</v>
      </c>
    </row>
    <row r="27" spans="1:16" ht="16.5">
      <c r="A27" s="20">
        <v>1998</v>
      </c>
      <c r="B27" s="21">
        <v>294.12</v>
      </c>
      <c r="C27" s="22">
        <f t="shared" si="0"/>
        <v>-0.11141993957703926</v>
      </c>
      <c r="D27" s="14"/>
      <c r="E27" s="39">
        <v>41.16041666666667</v>
      </c>
      <c r="F27" s="14"/>
      <c r="G27" s="23">
        <f>B27*E27</f>
        <v>12106.101750000002</v>
      </c>
      <c r="H27" s="14"/>
      <c r="I27" s="24">
        <f t="shared" si="1"/>
        <v>7.8406033478444735E-3</v>
      </c>
      <c r="J27" s="14"/>
      <c r="K27" s="27">
        <v>11.75</v>
      </c>
      <c r="L27" s="26">
        <f t="shared" si="2"/>
        <v>9.4E-2</v>
      </c>
      <c r="M27" s="23">
        <f t="shared" si="3"/>
        <v>11830.625671893409</v>
      </c>
      <c r="N27" s="12"/>
      <c r="O27" s="15">
        <f>I27-L27</f>
        <v>-8.6159396652155523E-2</v>
      </c>
      <c r="P27" s="15">
        <f t="shared" si="4"/>
        <v>-6.1159396652155522E-2</v>
      </c>
    </row>
    <row r="28" spans="1:16" ht="16.5">
      <c r="A28" s="20">
        <v>1997</v>
      </c>
      <c r="B28" s="21">
        <v>331</v>
      </c>
      <c r="C28" s="22">
        <f t="shared" si="0"/>
        <v>-0.14631315606220827</v>
      </c>
      <c r="D28" s="14"/>
      <c r="E28" s="39">
        <v>36.289791666666666</v>
      </c>
      <c r="F28" s="14"/>
      <c r="G28" s="23">
        <f>B28*E28</f>
        <v>12011.921041666666</v>
      </c>
      <c r="H28" s="14"/>
      <c r="I28" s="24">
        <f t="shared" si="1"/>
        <v>-0.12036094834620012</v>
      </c>
      <c r="J28" s="14"/>
      <c r="K28" s="27">
        <v>12.75</v>
      </c>
      <c r="L28" s="26">
        <f t="shared" si="2"/>
        <v>0.10200000000000001</v>
      </c>
      <c r="M28" s="23">
        <f t="shared" si="3"/>
        <v>10814.100248531453</v>
      </c>
      <c r="N28" s="12"/>
      <c r="O28" s="15">
        <f>I28-L28</f>
        <v>-0.22236094834620013</v>
      </c>
      <c r="P28" s="15">
        <f t="shared" si="4"/>
        <v>-0.19736094834620013</v>
      </c>
    </row>
    <row r="29" spans="1:16" ht="16.5">
      <c r="A29" s="20">
        <v>1996</v>
      </c>
      <c r="B29" s="21">
        <v>387.73</v>
      </c>
      <c r="C29" s="22">
        <f t="shared" si="0"/>
        <v>9.5295128492202587E-3</v>
      </c>
      <c r="D29" s="14"/>
      <c r="E29" s="39">
        <v>35.219125000000005</v>
      </c>
      <c r="F29" s="14"/>
      <c r="G29" s="23">
        <f>B29*E29</f>
        <v>13655.511336250003</v>
      </c>
      <c r="H29" s="14"/>
      <c r="I29" s="24">
        <f t="shared" si="1"/>
        <v>9.8634623358987705E-2</v>
      </c>
      <c r="J29" s="14"/>
      <c r="K29" s="27">
        <v>13</v>
      </c>
      <c r="L29" s="26">
        <f t="shared" si="2"/>
        <v>0.10400000000000001</v>
      </c>
      <c r="M29" s="23">
        <f t="shared" si="3"/>
        <v>9813.1581202644757</v>
      </c>
      <c r="N29" s="12"/>
      <c r="O29" s="15">
        <f>I29-L29</f>
        <v>-5.3653766410123038E-3</v>
      </c>
      <c r="P29" s="15">
        <f t="shared" si="4"/>
        <v>1.9634623358987698E-2</v>
      </c>
    </row>
    <row r="30" spans="1:16" ht="16.5">
      <c r="A30" s="20">
        <v>1995</v>
      </c>
      <c r="B30" s="21">
        <v>384.07</v>
      </c>
      <c r="C30" s="22">
        <f t="shared" si="0"/>
        <v>-2.3427738442323987E-4</v>
      </c>
      <c r="D30" s="14"/>
      <c r="E30" s="39">
        <v>32.362666666666669</v>
      </c>
      <c r="F30" s="14"/>
      <c r="G30" s="23">
        <f>B30*E30</f>
        <v>12429.529386666667</v>
      </c>
      <c r="H30" s="14"/>
      <c r="I30" s="24">
        <f t="shared" si="1"/>
        <v>3.0455000741016151E-2</v>
      </c>
      <c r="J30" s="14"/>
      <c r="K30" s="27">
        <v>11</v>
      </c>
      <c r="L30" s="26">
        <f t="shared" si="2"/>
        <v>8.7999999999999995E-2</v>
      </c>
      <c r="M30" s="23">
        <f t="shared" si="3"/>
        <v>8888.7301813989816</v>
      </c>
      <c r="N30" s="12"/>
      <c r="O30" s="15">
        <f>I30-L30</f>
        <v>-5.7544999258983848E-2</v>
      </c>
      <c r="P30" s="15">
        <f t="shared" si="4"/>
        <v>-3.2544999258983846E-2</v>
      </c>
    </row>
    <row r="31" spans="1:16" ht="16.5">
      <c r="A31" s="20">
        <v>1994</v>
      </c>
      <c r="B31" s="21">
        <v>384.16</v>
      </c>
      <c r="C31" s="22">
        <f t="shared" si="0"/>
        <v>6.6962921816414417E-2</v>
      </c>
      <c r="D31" s="14"/>
      <c r="E31" s="39">
        <v>31.398833333333332</v>
      </c>
      <c r="F31" s="14"/>
      <c r="G31" s="23">
        <f>B31*E31</f>
        <v>12062.175813333333</v>
      </c>
      <c r="H31" s="14"/>
      <c r="I31" s="24">
        <f t="shared" si="1"/>
        <v>7.0776710932973858E-2</v>
      </c>
      <c r="J31" s="14"/>
      <c r="K31" s="27">
        <v>10</v>
      </c>
      <c r="L31" s="26">
        <f t="shared" si="2"/>
        <v>0.08</v>
      </c>
      <c r="M31" s="23">
        <f t="shared" si="3"/>
        <v>8169.788769668181</v>
      </c>
      <c r="N31" s="12"/>
      <c r="O31" s="15">
        <f>I31-L31</f>
        <v>-9.2232890670261442E-3</v>
      </c>
      <c r="P31" s="15">
        <f t="shared" si="4"/>
        <v>1.5776710932973857E-2</v>
      </c>
    </row>
    <row r="32" spans="1:16" ht="16.5">
      <c r="A32" s="20">
        <v>1993</v>
      </c>
      <c r="B32" s="21">
        <v>360.05</v>
      </c>
      <c r="C32" s="22">
        <f t="shared" si="0"/>
        <v>4.7052665251403163E-2</v>
      </c>
      <c r="D32" s="14"/>
      <c r="E32" s="39">
        <v>31.287000000000003</v>
      </c>
      <c r="F32" s="14"/>
      <c r="G32" s="23">
        <f>B32*E32</f>
        <v>11264.884350000002</v>
      </c>
      <c r="H32" s="14"/>
      <c r="I32" s="24">
        <f t="shared" si="1"/>
        <v>0.16771020600816247</v>
      </c>
      <c r="J32" s="14"/>
      <c r="K32" s="27">
        <v>11</v>
      </c>
      <c r="L32" s="26">
        <f t="shared" si="2"/>
        <v>8.7999999999999995E-2</v>
      </c>
      <c r="M32" s="23">
        <f t="shared" si="3"/>
        <v>7564.6192311742416</v>
      </c>
      <c r="N32" s="12"/>
      <c r="O32" s="15">
        <f>I32-L32</f>
        <v>7.9710206008162476E-2</v>
      </c>
      <c r="P32" s="15">
        <f t="shared" si="4"/>
        <v>0.10471020600816247</v>
      </c>
    </row>
    <row r="33" spans="1:18" ht="16.5">
      <c r="A33" s="20">
        <v>1992</v>
      </c>
      <c r="B33" s="21">
        <v>343.87</v>
      </c>
      <c r="C33" s="22">
        <f t="shared" si="0"/>
        <v>-5.0974223105370566E-2</v>
      </c>
      <c r="D33" s="14"/>
      <c r="E33" s="39">
        <v>28.054166666666664</v>
      </c>
      <c r="F33" s="14"/>
      <c r="G33" s="23">
        <f>B33*E33</f>
        <v>9646.9862916666661</v>
      </c>
      <c r="H33" s="14"/>
      <c r="I33" s="24">
        <f t="shared" si="1"/>
        <v>0.17914570138983926</v>
      </c>
      <c r="J33" s="14"/>
      <c r="K33" s="27">
        <v>13</v>
      </c>
      <c r="L33" s="26">
        <f t="shared" si="2"/>
        <v>0.10400000000000001</v>
      </c>
      <c r="M33" s="23">
        <f t="shared" si="3"/>
        <v>6952.7750286527953</v>
      </c>
      <c r="N33" s="12"/>
      <c r="O33" s="15">
        <f>I33-L33</f>
        <v>7.5145701389839253E-2</v>
      </c>
      <c r="P33" s="15">
        <f t="shared" si="4"/>
        <v>0.10014570138983925</v>
      </c>
    </row>
    <row r="34" spans="1:18" ht="16.5">
      <c r="A34" s="20">
        <v>1991</v>
      </c>
      <c r="B34" s="21">
        <v>362.34</v>
      </c>
      <c r="C34" s="22">
        <f t="shared" si="0"/>
        <v>-5.5742318817918961E-2</v>
      </c>
      <c r="D34" s="14"/>
      <c r="E34" s="39">
        <v>22.579166666666669</v>
      </c>
      <c r="F34" s="14"/>
      <c r="G34" s="23">
        <f>B34*E34</f>
        <v>8181.3352500000001</v>
      </c>
      <c r="H34" s="14"/>
      <c r="I34" s="24">
        <f t="shared" si="1"/>
        <v>0.22035115056658647</v>
      </c>
      <c r="J34" s="14"/>
      <c r="K34" s="27">
        <v>11</v>
      </c>
      <c r="L34" s="26">
        <f t="shared" si="2"/>
        <v>8.7999999999999995E-2</v>
      </c>
      <c r="M34" s="23">
        <f t="shared" si="3"/>
        <v>6297.8034679826042</v>
      </c>
      <c r="N34" s="12"/>
      <c r="O34" s="15">
        <f>I34-L34</f>
        <v>0.13235115056658647</v>
      </c>
      <c r="P34" s="15">
        <f t="shared" si="4"/>
        <v>0.15735115056658647</v>
      </c>
    </row>
    <row r="35" spans="1:18" ht="16.5">
      <c r="A35" s="20">
        <v>1990</v>
      </c>
      <c r="B35" s="21">
        <v>383.73</v>
      </c>
      <c r="C35" s="22">
        <f t="shared" si="0"/>
        <v>6.4521205444961222E-3</v>
      </c>
      <c r="D35" s="14"/>
      <c r="E35" s="39">
        <v>17.470833333333335</v>
      </c>
      <c r="F35" s="14"/>
      <c r="G35" s="23">
        <f>B35*E35</f>
        <v>6704.082875000001</v>
      </c>
      <c r="H35" s="14"/>
      <c r="I35" s="24">
        <f t="shared" si="1"/>
        <v>8.932724353202702E-2</v>
      </c>
      <c r="J35" s="14"/>
      <c r="K35" s="27">
        <v>10</v>
      </c>
      <c r="L35" s="26">
        <f t="shared" si="2"/>
        <v>0.08</v>
      </c>
      <c r="M35" s="23">
        <f>M36+(M36*L35)</f>
        <v>5788.4223051310701</v>
      </c>
      <c r="N35" s="12"/>
      <c r="O35" s="15">
        <f>I35-L35</f>
        <v>9.3272435320270186E-3</v>
      </c>
      <c r="P35" s="15">
        <f t="shared" si="4"/>
        <v>3.432724353202702E-2</v>
      </c>
    </row>
    <row r="36" spans="1:18" ht="16.5">
      <c r="A36" s="20">
        <v>1989</v>
      </c>
      <c r="B36" s="21">
        <v>381.27</v>
      </c>
      <c r="C36" s="22">
        <f t="shared" si="0"/>
        <v>-0.12708915243371949</v>
      </c>
      <c r="D36" s="14"/>
      <c r="E36" s="39">
        <v>16.141666666666666</v>
      </c>
      <c r="F36" s="14"/>
      <c r="G36" s="23">
        <f>B36*E36</f>
        <v>6154.3332499999997</v>
      </c>
      <c r="H36" s="14"/>
      <c r="I36" s="24">
        <f t="shared" si="1"/>
        <v>1.6733801404621381E-2</v>
      </c>
      <c r="J36" s="14"/>
      <c r="K36" s="27">
        <v>10</v>
      </c>
      <c r="L36" s="26">
        <f t="shared" si="2"/>
        <v>0.08</v>
      </c>
      <c r="M36" s="23">
        <f t="shared" si="3"/>
        <v>5359.6502825287689</v>
      </c>
      <c r="N36" s="12"/>
      <c r="O36" s="15">
        <f>I36-L36</f>
        <v>-6.3266198595378617E-2</v>
      </c>
      <c r="P36" s="15">
        <f t="shared" si="4"/>
        <v>-3.8266198595378616E-2</v>
      </c>
    </row>
    <row r="37" spans="1:18" ht="16.5">
      <c r="A37" s="20">
        <v>1988</v>
      </c>
      <c r="B37" s="21">
        <v>436.78</v>
      </c>
      <c r="C37" s="22">
        <f t="shared" si="0"/>
        <v>-2.2513651418852393E-2</v>
      </c>
      <c r="D37" s="14"/>
      <c r="E37" s="39">
        <v>13.858333333333334</v>
      </c>
      <c r="F37" s="14"/>
      <c r="G37" s="23">
        <f>B37*E37</f>
        <v>6053.042833333333</v>
      </c>
      <c r="H37" s="14"/>
      <c r="I37" s="24">
        <f t="shared" si="1"/>
        <v>4.9425305158456029E-2</v>
      </c>
      <c r="J37" s="14"/>
      <c r="K37" s="27">
        <v>10</v>
      </c>
      <c r="L37" s="26">
        <f t="shared" si="2"/>
        <v>0.08</v>
      </c>
      <c r="M37" s="23">
        <f t="shared" si="3"/>
        <v>4962.639150489601</v>
      </c>
      <c r="N37" s="12"/>
      <c r="O37" s="15">
        <f>I37-L37</f>
        <v>-3.0574694841543973E-2</v>
      </c>
      <c r="P37" s="15">
        <f t="shared" si="4"/>
        <v>-5.5746948415439715E-3</v>
      </c>
    </row>
    <row r="38" spans="1:18" ht="16.5">
      <c r="A38" s="20">
        <v>1987</v>
      </c>
      <c r="B38" s="21">
        <v>446.84</v>
      </c>
      <c r="C38" s="22">
        <f t="shared" si="0"/>
        <v>0.21357957631721888</v>
      </c>
      <c r="D38" s="14"/>
      <c r="E38" s="39">
        <v>12.908333333333333</v>
      </c>
      <c r="F38" s="14"/>
      <c r="G38" s="23">
        <f>B38*E38</f>
        <v>5767.9596666666666</v>
      </c>
      <c r="H38" s="14"/>
      <c r="I38" s="24">
        <f t="shared" si="1"/>
        <v>0.24740196663262931</v>
      </c>
      <c r="J38" s="14"/>
      <c r="K38" s="27">
        <v>11</v>
      </c>
      <c r="L38" s="26">
        <f t="shared" si="2"/>
        <v>8.7999999999999995E-2</v>
      </c>
      <c r="M38" s="23">
        <f>M39+(M39*L38)</f>
        <v>4595.0362504533341</v>
      </c>
      <c r="N38" s="12"/>
      <c r="O38" s="15">
        <f>I38-L38</f>
        <v>0.15940196663262932</v>
      </c>
      <c r="P38" s="15">
        <f t="shared" si="4"/>
        <v>0.18440196663262931</v>
      </c>
    </row>
    <row r="39" spans="1:18" ht="16.5">
      <c r="A39" s="20">
        <v>1986</v>
      </c>
      <c r="B39" s="21">
        <v>368.2</v>
      </c>
      <c r="C39" s="22">
        <f t="shared" si="0"/>
        <v>0.15997731711927404</v>
      </c>
      <c r="D39" s="14"/>
      <c r="E39" s="39">
        <v>12.558333333333332</v>
      </c>
      <c r="F39" s="14"/>
      <c r="G39" s="23">
        <f>B39*E39</f>
        <v>4623.9783333333326</v>
      </c>
      <c r="H39" s="14"/>
      <c r="I39" s="24">
        <f t="shared" si="1"/>
        <v>0.19119987522912801</v>
      </c>
      <c r="J39" s="14"/>
      <c r="K39" s="27">
        <v>11</v>
      </c>
      <c r="L39" s="26">
        <f t="shared" si="2"/>
        <v>8.7999999999999995E-2</v>
      </c>
      <c r="M39" s="23">
        <f>M40+(M40*L39)</f>
        <v>4223.3789066666677</v>
      </c>
      <c r="N39" s="12"/>
      <c r="O39" s="15">
        <f>I39-L39</f>
        <v>0.10319987522912802</v>
      </c>
      <c r="P39" s="15">
        <f t="shared" si="4"/>
        <v>0.12819987522912801</v>
      </c>
    </row>
    <row r="40" spans="1:18" ht="16.5">
      <c r="A40" s="20">
        <v>1985</v>
      </c>
      <c r="B40" s="21">
        <v>317.42</v>
      </c>
      <c r="C40" s="28" t="s">
        <v>39</v>
      </c>
      <c r="D40" s="14"/>
      <c r="E40" s="39">
        <v>12.22916666666667</v>
      </c>
      <c r="F40" s="14"/>
      <c r="G40" s="23">
        <f>B40*E40</f>
        <v>3881.7820833333344</v>
      </c>
      <c r="H40" s="14"/>
      <c r="I40" s="29"/>
      <c r="J40" s="14"/>
      <c r="K40" s="27">
        <v>11</v>
      </c>
      <c r="L40" s="26">
        <f t="shared" si="2"/>
        <v>8.7999999999999995E-2</v>
      </c>
      <c r="M40" s="23">
        <v>3881.7820833333344</v>
      </c>
      <c r="N40" s="12"/>
      <c r="O40" s="14"/>
      <c r="P40" s="14"/>
    </row>
    <row r="41" spans="1:18">
      <c r="A41" s="4"/>
      <c r="B41" s="6"/>
      <c r="C41" s="5"/>
      <c r="D41" s="4"/>
      <c r="E41" s="7"/>
      <c r="F41" s="4"/>
      <c r="G41" s="4"/>
      <c r="H41" s="4"/>
      <c r="I41" s="4"/>
      <c r="J41" s="4"/>
      <c r="K41" s="4"/>
      <c r="L41" s="4"/>
      <c r="M41" s="4"/>
      <c r="O41" s="10">
        <f>AVERAGE(O3:O39)</f>
        <v>3.7822644677231752E-2</v>
      </c>
      <c r="P41" s="10">
        <f>AVERAGE(P3:P39)</f>
        <v>6.282264467723174E-2</v>
      </c>
      <c r="R41" s="1"/>
    </row>
    <row r="42" spans="1:18" ht="16.5">
      <c r="A42" s="40"/>
      <c r="B42" s="40"/>
      <c r="C42" s="40"/>
      <c r="E42" s="8"/>
      <c r="K42" s="11" t="s">
        <v>51</v>
      </c>
      <c r="L42" s="11"/>
      <c r="M42" s="11"/>
      <c r="N42" s="12"/>
      <c r="O42" s="13" t="s">
        <v>52</v>
      </c>
      <c r="P42" s="13"/>
    </row>
    <row r="43" spans="1:18" ht="16.5">
      <c r="K43" s="11"/>
      <c r="L43" s="11"/>
      <c r="M43" s="11"/>
      <c r="N43" s="12"/>
      <c r="O43" s="12"/>
      <c r="P43" s="12"/>
    </row>
  </sheetData>
  <mergeCells count="5">
    <mergeCell ref="O1:P1"/>
    <mergeCell ref="O42:P42"/>
    <mergeCell ref="A1:C1"/>
    <mergeCell ref="K1:M1"/>
    <mergeCell ref="K42:M43"/>
  </mergeCells>
  <conditionalFormatting sqref="I3:I1048576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3:C40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3:P39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3:L40">
    <cfRule type="colorScale" priority="2">
      <colorScale>
        <cfvo type="min"/>
        <cfvo type="max"/>
        <color rgb="FFFCFCFF"/>
        <color rgb="FF63BE7B"/>
      </colorScale>
    </cfRule>
  </conditionalFormatting>
  <conditionalFormatting sqref="C3:C3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32"/>
  <sheetViews>
    <sheetView zoomScale="85" zoomScaleNormal="85" workbookViewId="0">
      <selection activeCell="I32" sqref="I32"/>
    </sheetView>
  </sheetViews>
  <sheetFormatPr defaultRowHeight="15"/>
  <cols>
    <col min="2" max="2" width="18" style="3" customWidth="1"/>
    <col min="3" max="3" width="11.7109375" style="3" customWidth="1"/>
    <col min="4" max="5" width="10.42578125" style="3" customWidth="1"/>
    <col min="6" max="6" width="12.28515625" style="3" customWidth="1"/>
    <col min="7" max="7" width="12" customWidth="1"/>
  </cols>
  <sheetData>
    <row r="1" spans="2:11" ht="66">
      <c r="B1" s="36" t="s">
        <v>37</v>
      </c>
      <c r="C1" s="36" t="s">
        <v>50</v>
      </c>
      <c r="D1" s="36" t="s">
        <v>38</v>
      </c>
      <c r="E1" s="36" t="s">
        <v>49</v>
      </c>
      <c r="F1" s="36" t="s">
        <v>47</v>
      </c>
      <c r="G1" s="36" t="s">
        <v>48</v>
      </c>
    </row>
    <row r="2" spans="2:11" ht="16.5">
      <c r="B2" s="37" t="s">
        <v>36</v>
      </c>
      <c r="C2" s="38">
        <f>(Historical!G3-Historical!G11)/Historical!G11</f>
        <v>0.82927418929844232</v>
      </c>
      <c r="D2" s="38">
        <f>(Historical!M3-Historical!M11)/Historical!M11</f>
        <v>0.50694523146833781</v>
      </c>
      <c r="E2" s="38">
        <f>C2+20%</f>
        <v>1.0292741892984423</v>
      </c>
      <c r="F2" s="37" t="str">
        <f>IF((D2&lt;C2), "Gold", "FD")</f>
        <v>Gold</v>
      </c>
      <c r="G2" s="41" t="str">
        <f>IF((E2&gt;D2), "SGB", "FD")</f>
        <v>SGB</v>
      </c>
      <c r="I2" s="42">
        <f>E2-D2</f>
        <v>0.52232895783010447</v>
      </c>
      <c r="K2" s="9"/>
    </row>
    <row r="3" spans="2:11" ht="16.5">
      <c r="B3" s="37" t="s">
        <v>35</v>
      </c>
      <c r="C3" s="38">
        <f>(Historical!G4-Historical!G12)/Historical!G12</f>
        <v>0.60755808170510828</v>
      </c>
      <c r="D3" s="38">
        <f>(Historical!M4-Historical!M12)/Historical!M12</f>
        <v>0.54772037590069944</v>
      </c>
      <c r="E3" s="38">
        <f t="shared" ref="E3:E31" si="0">C3+20%</f>
        <v>0.80755808170510823</v>
      </c>
      <c r="F3" s="37" t="str">
        <f t="shared" ref="F3:F31" si="1">IF((D3&lt;C3), "Gold", "FD")</f>
        <v>Gold</v>
      </c>
      <c r="G3" s="41" t="str">
        <f t="shared" ref="G3:G31" si="2">IF((E3&gt;D3), "SGB", "FD")</f>
        <v>SGB</v>
      </c>
      <c r="I3" s="42">
        <f t="shared" ref="I3:I31" si="3">E3-D3</f>
        <v>0.25983770580440879</v>
      </c>
    </row>
    <row r="4" spans="2:11" ht="16.5">
      <c r="B4" s="37" t="s">
        <v>34</v>
      </c>
      <c r="C4" s="38">
        <f>(Historical!G5-Historical!G13)/Historical!G13</f>
        <v>0.47483253031298128</v>
      </c>
      <c r="D4" s="38">
        <f>(Historical!M5-Historical!M13)/Historical!M13</f>
        <v>0.58778600404002723</v>
      </c>
      <c r="E4" s="38">
        <f t="shared" si="0"/>
        <v>0.67483253031298129</v>
      </c>
      <c r="F4" s="37" t="str">
        <f t="shared" si="1"/>
        <v>FD</v>
      </c>
      <c r="G4" s="41" t="str">
        <f t="shared" si="2"/>
        <v>SGB</v>
      </c>
      <c r="I4" s="42">
        <f t="shared" si="3"/>
        <v>8.7046526272954061E-2</v>
      </c>
    </row>
    <row r="5" spans="2:11" ht="16.5">
      <c r="B5" s="37" t="s">
        <v>33</v>
      </c>
      <c r="C5" s="38">
        <f>(Historical!G6-Historical!G14)/Historical!G14</f>
        <v>0.33781888042552743</v>
      </c>
      <c r="D5" s="38">
        <f>(Historical!M6-Historical!M14)/Historical!M14</f>
        <v>0.62201336353192416</v>
      </c>
      <c r="E5" s="38">
        <f t="shared" si="0"/>
        <v>0.5378188804255275</v>
      </c>
      <c r="F5" s="37" t="str">
        <f t="shared" si="1"/>
        <v>FD</v>
      </c>
      <c r="G5" s="41" t="str">
        <f t="shared" si="2"/>
        <v>FD</v>
      </c>
      <c r="I5" s="42">
        <f t="shared" si="3"/>
        <v>-8.4194483106396656E-2</v>
      </c>
    </row>
    <row r="6" spans="2:11" ht="16.5">
      <c r="B6" s="37" t="s">
        <v>32</v>
      </c>
      <c r="C6" s="38">
        <f>(Historical!G7-Historical!G15)/Historical!G15</f>
        <v>0.54377887237919087</v>
      </c>
      <c r="D6" s="38">
        <f>(Historical!M7-Historical!M15)/Historical!M15</f>
        <v>0.62970792407998821</v>
      </c>
      <c r="E6" s="38">
        <f t="shared" si="0"/>
        <v>0.74377887237919094</v>
      </c>
      <c r="F6" s="37" t="str">
        <f t="shared" si="1"/>
        <v>FD</v>
      </c>
      <c r="G6" s="41" t="str">
        <f t="shared" si="2"/>
        <v>SGB</v>
      </c>
      <c r="I6" s="42">
        <f t="shared" si="3"/>
        <v>0.11407094829920272</v>
      </c>
    </row>
    <row r="7" spans="2:11" ht="16.5">
      <c r="B7" s="37" t="s">
        <v>31</v>
      </c>
      <c r="C7" s="38">
        <f>(Historical!G8-Historical!G16)/Historical!G16</f>
        <v>0.73854234925947337</v>
      </c>
      <c r="D7" s="38">
        <f>(Historical!M8-Historical!M16)/Historical!M16</f>
        <v>0.63590453215633802</v>
      </c>
      <c r="E7" s="38">
        <f t="shared" si="0"/>
        <v>0.93854234925947333</v>
      </c>
      <c r="F7" s="37" t="str">
        <f t="shared" si="1"/>
        <v>Gold</v>
      </c>
      <c r="G7" s="41" t="str">
        <f t="shared" si="2"/>
        <v>SGB</v>
      </c>
      <c r="I7" s="42">
        <f t="shared" si="3"/>
        <v>0.30263781710313531</v>
      </c>
    </row>
    <row r="8" spans="2:11" ht="16.5">
      <c r="B8" s="37" t="s">
        <v>30</v>
      </c>
      <c r="C8" s="38">
        <f>(Historical!G9-Historical!G17)/Historical!G17</f>
        <v>1.2153491112807491</v>
      </c>
      <c r="D8" s="38">
        <f>(Historical!M9-Historical!M17)/Historical!M17</f>
        <v>0.64797420237088543</v>
      </c>
      <c r="E8" s="38">
        <f t="shared" si="0"/>
        <v>1.415349111280749</v>
      </c>
      <c r="F8" s="37" t="str">
        <f t="shared" si="1"/>
        <v>Gold</v>
      </c>
      <c r="G8" s="41" t="str">
        <f t="shared" si="2"/>
        <v>SGB</v>
      </c>
      <c r="I8" s="42">
        <f t="shared" si="3"/>
        <v>0.7673749089098636</v>
      </c>
    </row>
    <row r="9" spans="2:11" ht="16.5">
      <c r="B9" s="37" t="s">
        <v>29</v>
      </c>
      <c r="C9" s="38">
        <f>(Historical!G10-Historical!G18)/Historical!G18</f>
        <v>1.5828683036268334</v>
      </c>
      <c r="D9" s="38">
        <f>(Historical!M10-Historical!M18)/Historical!M18</f>
        <v>0.66169173262141856</v>
      </c>
      <c r="E9" s="38">
        <f t="shared" si="0"/>
        <v>1.7828683036268334</v>
      </c>
      <c r="F9" s="37" t="str">
        <f t="shared" si="1"/>
        <v>Gold</v>
      </c>
      <c r="G9" s="41" t="str">
        <f t="shared" si="2"/>
        <v>SGB</v>
      </c>
      <c r="I9" s="42">
        <f t="shared" si="3"/>
        <v>1.1211765710054147</v>
      </c>
    </row>
    <row r="10" spans="2:11" ht="16.5">
      <c r="B10" s="37" t="s">
        <v>28</v>
      </c>
      <c r="C10" s="38">
        <f>(Historical!G11-Historical!G19)/Historical!G19</f>
        <v>1.8232249541894558</v>
      </c>
      <c r="D10" s="38">
        <f>(Historical!M11-Historical!M19)/Historical!M19</f>
        <v>0.66169173262141856</v>
      </c>
      <c r="E10" s="38">
        <f t="shared" si="0"/>
        <v>2.0232249541894558</v>
      </c>
      <c r="F10" s="37" t="str">
        <f t="shared" si="1"/>
        <v>Gold</v>
      </c>
      <c r="G10" s="41" t="str">
        <f t="shared" si="2"/>
        <v>SGB</v>
      </c>
      <c r="I10" s="42">
        <f t="shared" si="3"/>
        <v>1.3615332215680374</v>
      </c>
    </row>
    <row r="11" spans="2:11" ht="16.5">
      <c r="B11" s="37" t="s">
        <v>27</v>
      </c>
      <c r="C11" s="38">
        <f>(Historical!G12-Historical!G20)/Historical!G20</f>
        <v>3.2163498960668071</v>
      </c>
      <c r="D11" s="38">
        <f>(Historical!M12-Historical!M20)/Historical!M20</f>
        <v>0.63467992755077896</v>
      </c>
      <c r="E11" s="38">
        <f t="shared" si="0"/>
        <v>3.4163498960668073</v>
      </c>
      <c r="F11" s="37" t="str">
        <f t="shared" si="1"/>
        <v>Gold</v>
      </c>
      <c r="G11" s="41" t="str">
        <f t="shared" si="2"/>
        <v>SGB</v>
      </c>
      <c r="I11" s="42">
        <f t="shared" si="3"/>
        <v>2.7816699685160282</v>
      </c>
    </row>
    <row r="12" spans="2:11" ht="16.5">
      <c r="B12" s="37" t="s">
        <v>26</v>
      </c>
      <c r="C12" s="38">
        <f>(Historical!G13-Historical!G21)/Historical!G21</f>
        <v>3.8092734136065989</v>
      </c>
      <c r="D12" s="38">
        <f>(Historical!M13-Historical!M21)/Historical!M21</f>
        <v>0.60106968604973499</v>
      </c>
      <c r="E12" s="38">
        <f t="shared" si="0"/>
        <v>4.0092734136065991</v>
      </c>
      <c r="F12" s="37" t="str">
        <f t="shared" si="1"/>
        <v>Gold</v>
      </c>
      <c r="G12" s="41" t="str">
        <f t="shared" si="2"/>
        <v>SGB</v>
      </c>
      <c r="I12" s="42">
        <f t="shared" si="3"/>
        <v>3.408203727556864</v>
      </c>
    </row>
    <row r="13" spans="2:11" ht="16.5">
      <c r="B13" s="37" t="s">
        <v>25</v>
      </c>
      <c r="C13" s="38">
        <f>(Historical!G14-Historical!G22)/Historical!G22</f>
        <v>3.3223408538530284</v>
      </c>
      <c r="D13" s="38">
        <f>(Historical!M14-Historical!M22)/Historical!M22</f>
        <v>0.55921165504189885</v>
      </c>
      <c r="E13" s="38">
        <f t="shared" si="0"/>
        <v>3.5223408538530285</v>
      </c>
      <c r="F13" s="37" t="str">
        <f t="shared" si="1"/>
        <v>Gold</v>
      </c>
      <c r="G13" s="41" t="str">
        <f t="shared" si="2"/>
        <v>SGB</v>
      </c>
      <c r="I13" s="42">
        <f t="shared" si="3"/>
        <v>2.9631291988111297</v>
      </c>
    </row>
    <row r="14" spans="2:11" ht="16.5">
      <c r="B14" s="37" t="s">
        <v>24</v>
      </c>
      <c r="C14" s="38">
        <f>(Historical!G15-Historical!G23)/Historical!G23</f>
        <v>2.7259579929710842</v>
      </c>
      <c r="D14" s="38">
        <f>(Historical!M15-Historical!M23)/Historical!M23</f>
        <v>0.54154353430488023</v>
      </c>
      <c r="E14" s="38">
        <f t="shared" si="0"/>
        <v>2.9259579929710844</v>
      </c>
      <c r="F14" s="37" t="str">
        <f t="shared" si="1"/>
        <v>Gold</v>
      </c>
      <c r="G14" s="41" t="str">
        <f t="shared" si="2"/>
        <v>SGB</v>
      </c>
      <c r="I14" s="42">
        <f t="shared" si="3"/>
        <v>2.3844144586662042</v>
      </c>
    </row>
    <row r="15" spans="2:11" ht="16.5">
      <c r="B15" s="37" t="s">
        <v>23</v>
      </c>
      <c r="C15" s="38">
        <f>(Historical!G16-Historical!G24)/Historical!G24</f>
        <v>2.691370858818936</v>
      </c>
      <c r="D15" s="38">
        <f>(Historical!M16-Historical!M24)/Historical!M24</f>
        <v>0.55614148444034295</v>
      </c>
      <c r="E15" s="38">
        <f t="shared" si="0"/>
        <v>2.8913708588189362</v>
      </c>
      <c r="F15" s="37" t="str">
        <f t="shared" si="1"/>
        <v>Gold</v>
      </c>
      <c r="G15" s="41" t="str">
        <f t="shared" si="2"/>
        <v>SGB</v>
      </c>
      <c r="I15" s="42">
        <f t="shared" si="3"/>
        <v>2.335229374378593</v>
      </c>
    </row>
    <row r="16" spans="2:11" ht="16.5">
      <c r="B16" s="37" t="s">
        <v>22</v>
      </c>
      <c r="C16" s="38">
        <f>(Historical!G17-Historical!G25)/Historical!G25</f>
        <v>2.029393269991973</v>
      </c>
      <c r="D16" s="38">
        <f>(Historical!M17-Historical!M25)/Historical!M25</f>
        <v>0.57513663871050658</v>
      </c>
      <c r="E16" s="38">
        <f t="shared" si="0"/>
        <v>2.2293932699919732</v>
      </c>
      <c r="F16" s="37" t="str">
        <f t="shared" si="1"/>
        <v>Gold</v>
      </c>
      <c r="G16" s="41" t="str">
        <f t="shared" si="2"/>
        <v>SGB</v>
      </c>
      <c r="I16" s="42">
        <f t="shared" si="3"/>
        <v>1.6542566312814666</v>
      </c>
    </row>
    <row r="17" spans="2:9" ht="16.5">
      <c r="B17" s="37" t="s">
        <v>21</v>
      </c>
      <c r="C17" s="38">
        <f>(Historical!G18-Historical!G26)/Historical!G26</f>
        <v>1.3971672175841545</v>
      </c>
      <c r="D17" s="38">
        <f>(Historical!M18-Historical!M26)/Historical!M26</f>
        <v>0.59877846443224036</v>
      </c>
      <c r="E17" s="38">
        <f t="shared" si="0"/>
        <v>1.5971672175841545</v>
      </c>
      <c r="F17" s="37" t="str">
        <f t="shared" si="1"/>
        <v>Gold</v>
      </c>
      <c r="G17" s="41" t="str">
        <f t="shared" si="2"/>
        <v>SGB</v>
      </c>
      <c r="I17" s="42">
        <f t="shared" si="3"/>
        <v>0.99838875315191411</v>
      </c>
    </row>
    <row r="18" spans="2:9" ht="16.5">
      <c r="B18" s="37" t="s">
        <v>20</v>
      </c>
      <c r="C18" s="38">
        <f>(Historical!G19-Historical!G27)/Historical!G27</f>
        <v>1.2616362462975881</v>
      </c>
      <c r="D18" s="38">
        <f>(Historical!M19-Historical!M27)/Historical!M27</f>
        <v>0.63024458228891989</v>
      </c>
      <c r="E18" s="38">
        <f t="shared" si="0"/>
        <v>1.461636246297588</v>
      </c>
      <c r="F18" s="37" t="str">
        <f t="shared" si="1"/>
        <v>Gold</v>
      </c>
      <c r="G18" s="41" t="str">
        <f t="shared" si="2"/>
        <v>SGB</v>
      </c>
      <c r="I18" s="42">
        <f t="shared" si="3"/>
        <v>0.83139166400866815</v>
      </c>
    </row>
    <row r="19" spans="2:9" ht="16.5">
      <c r="B19" s="37" t="s">
        <v>19</v>
      </c>
      <c r="C19" s="38">
        <f>(Historical!G20-Historical!G28)/Historical!G28</f>
        <v>0.63116839259387836</v>
      </c>
      <c r="D19" s="38">
        <f>(Historical!M20-Historical!M28)/Historical!M28</f>
        <v>0.69372039223559179</v>
      </c>
      <c r="E19" s="38">
        <f t="shared" si="0"/>
        <v>0.83116839259387842</v>
      </c>
      <c r="F19" s="37" t="str">
        <f t="shared" si="1"/>
        <v>FD</v>
      </c>
      <c r="G19" s="41" t="str">
        <f t="shared" si="2"/>
        <v>SGB</v>
      </c>
      <c r="I19" s="42">
        <f t="shared" si="3"/>
        <v>0.13744800035828664</v>
      </c>
    </row>
    <row r="20" spans="2:9" ht="16.5">
      <c r="B20" s="37" t="s">
        <v>18</v>
      </c>
      <c r="C20" s="38">
        <f>(Historical!G21-Historical!G29)/Historical!G29</f>
        <v>0.35497971089387054</v>
      </c>
      <c r="D20" s="38">
        <f>(Historical!M21-Historical!M29)/Historical!M29</f>
        <v>0.78099224450727311</v>
      </c>
      <c r="E20" s="38">
        <f t="shared" si="0"/>
        <v>0.55497971089387055</v>
      </c>
      <c r="F20" s="37" t="str">
        <f t="shared" si="1"/>
        <v>FD</v>
      </c>
      <c r="G20" s="41" t="str">
        <f t="shared" si="2"/>
        <v>FD</v>
      </c>
      <c r="I20" s="42">
        <f t="shared" si="3"/>
        <v>-0.22601253361340257</v>
      </c>
    </row>
    <row r="21" spans="2:9" ht="16.5">
      <c r="B21" s="37" t="s">
        <v>17</v>
      </c>
      <c r="C21" s="38">
        <f>(Historical!G22-Historical!G30)/Historical!G30</f>
        <v>0.36385312261712593</v>
      </c>
      <c r="D21" s="38">
        <f>(Historical!M22-Historical!M30)/Historical!M30</f>
        <v>0.8851538235244768</v>
      </c>
      <c r="E21" s="38">
        <f t="shared" si="0"/>
        <v>0.56385312261712595</v>
      </c>
      <c r="F21" s="37" t="str">
        <f t="shared" si="1"/>
        <v>FD</v>
      </c>
      <c r="G21" s="41" t="str">
        <f t="shared" si="2"/>
        <v>FD</v>
      </c>
      <c r="I21" s="42">
        <f t="shared" si="3"/>
        <v>-0.32130070090735086</v>
      </c>
    </row>
    <row r="22" spans="2:9" ht="16.5">
      <c r="B22" s="37" t="s">
        <v>16</v>
      </c>
      <c r="C22" s="38">
        <f>(Historical!G23-Historical!G31)/Historical!G31</f>
        <v>0.24851096129383146</v>
      </c>
      <c r="D22" s="38">
        <f>(Historical!M23-Historical!M31)/Historical!M31</f>
        <v>0.9589755109786352</v>
      </c>
      <c r="E22" s="38">
        <f t="shared" si="0"/>
        <v>0.4485109612938315</v>
      </c>
      <c r="F22" s="37" t="str">
        <f t="shared" si="1"/>
        <v>FD</v>
      </c>
      <c r="G22" s="41" t="str">
        <f t="shared" si="2"/>
        <v>FD</v>
      </c>
      <c r="I22" s="42">
        <f t="shared" si="3"/>
        <v>-0.5104645496848037</v>
      </c>
    </row>
    <row r="23" spans="2:9" ht="16.5">
      <c r="B23" s="37" t="s">
        <v>15</v>
      </c>
      <c r="C23" s="38">
        <f>(Historical!G24-Historical!G32)/Historical!G32</f>
        <v>0.13498031994886822</v>
      </c>
      <c r="D23" s="38">
        <f>(Historical!M24-Historical!M32)/Historical!M32</f>
        <v>0.98470314433107509</v>
      </c>
      <c r="E23" s="38">
        <f t="shared" si="0"/>
        <v>0.33498031994886823</v>
      </c>
      <c r="F23" s="37" t="str">
        <f t="shared" si="1"/>
        <v>FD</v>
      </c>
      <c r="G23" s="41" t="str">
        <f t="shared" si="2"/>
        <v>FD</v>
      </c>
      <c r="I23" s="42">
        <f t="shared" si="3"/>
        <v>-0.64972282438220685</v>
      </c>
    </row>
    <row r="24" spans="2:9" ht="16.5">
      <c r="B24" s="37" t="s">
        <v>14</v>
      </c>
      <c r="C24" s="38">
        <f>(Historical!G25-Historical!G33)/Historical!G33</f>
        <v>0.29934788304418286</v>
      </c>
      <c r="D24" s="38">
        <f>(Historical!M25-Historical!M33)/Historical!M33</f>
        <v>1.0031141196959275</v>
      </c>
      <c r="E24" s="38">
        <f t="shared" si="0"/>
        <v>0.49934788304418287</v>
      </c>
      <c r="F24" s="37" t="str">
        <f t="shared" si="1"/>
        <v>FD</v>
      </c>
      <c r="G24" s="41" t="str">
        <f t="shared" si="2"/>
        <v>FD</v>
      </c>
      <c r="I24" s="42">
        <f t="shared" si="3"/>
        <v>-0.50376623665174458</v>
      </c>
    </row>
    <row r="25" spans="2:9" ht="16.5">
      <c r="B25" s="37" t="s">
        <v>13</v>
      </c>
      <c r="C25" s="38">
        <f>(Historical!G26-Historical!G34)/Historical!G34</f>
        <v>0.46793868121954785</v>
      </c>
      <c r="D25" s="38">
        <f>(Historical!M26-Historical!M34)/Historical!M34</f>
        <v>1.0438428725917781</v>
      </c>
      <c r="E25" s="38">
        <f t="shared" si="0"/>
        <v>0.6679386812195478</v>
      </c>
      <c r="F25" s="37" t="str">
        <f t="shared" si="1"/>
        <v>FD</v>
      </c>
      <c r="G25" s="41" t="str">
        <f t="shared" si="2"/>
        <v>FD</v>
      </c>
      <c r="I25" s="42">
        <f t="shared" si="3"/>
        <v>-0.3759041913722303</v>
      </c>
    </row>
    <row r="26" spans="2:9" ht="16.5">
      <c r="B26" s="37" t="s">
        <v>12</v>
      </c>
      <c r="C26" s="38">
        <f>(Historical!G27-Historical!G35)/Historical!G35</f>
        <v>0.80578044390598313</v>
      </c>
      <c r="D26" s="38">
        <f>(Historical!M27-Historical!M35)/Historical!M35</f>
        <v>1.0438428725917783</v>
      </c>
      <c r="E26" s="38">
        <f t="shared" si="0"/>
        <v>1.0057804439059832</v>
      </c>
      <c r="F26" s="37" t="str">
        <f t="shared" si="1"/>
        <v>FD</v>
      </c>
      <c r="G26" s="41" t="str">
        <f t="shared" si="2"/>
        <v>FD</v>
      </c>
      <c r="I26" s="42">
        <f t="shared" si="3"/>
        <v>-3.8062428685795124E-2</v>
      </c>
    </row>
    <row r="27" spans="2:9" ht="16.5">
      <c r="B27" s="37" t="s">
        <v>11</v>
      </c>
      <c r="C27" s="38">
        <f>(Historical!G28-Historical!G36)/Historical!G36</f>
        <v>0.95178267957242435</v>
      </c>
      <c r="D27" s="38">
        <f>(Historical!M28-Historical!M36)/Historical!M36</f>
        <v>1.0176876621564173</v>
      </c>
      <c r="E27" s="38">
        <f t="shared" si="0"/>
        <v>1.1517826795724244</v>
      </c>
      <c r="F27" s="37" t="str">
        <f t="shared" si="1"/>
        <v>FD</v>
      </c>
      <c r="G27" s="41" t="str">
        <f t="shared" si="2"/>
        <v>SGB</v>
      </c>
      <c r="I27" s="42">
        <f t="shared" si="3"/>
        <v>0.13409501741600716</v>
      </c>
    </row>
    <row r="28" spans="2:9" ht="16.5">
      <c r="B28" s="37" t="s">
        <v>10</v>
      </c>
      <c r="C28" s="38">
        <f>(Historical!G29-Historical!G37)/Historical!G37</f>
        <v>1.255974674596857</v>
      </c>
      <c r="D28" s="38">
        <f>(Historical!M29-Historical!M37)/Historical!M37</f>
        <v>0.97740714621500036</v>
      </c>
      <c r="E28" s="38">
        <f t="shared" si="0"/>
        <v>1.4559746745968569</v>
      </c>
      <c r="F28" s="37" t="str">
        <f t="shared" si="1"/>
        <v>Gold</v>
      </c>
      <c r="G28" s="41" t="str">
        <f t="shared" si="2"/>
        <v>SGB</v>
      </c>
      <c r="I28" s="42">
        <f t="shared" si="3"/>
        <v>0.47856752838185657</v>
      </c>
    </row>
    <row r="29" spans="2:9" ht="16.5">
      <c r="B29" s="37" t="s">
        <v>9</v>
      </c>
      <c r="C29" s="38">
        <f>(Historical!G30-Historical!G38)/Historical!G38</f>
        <v>1.1549265433490377</v>
      </c>
      <c r="D29" s="38">
        <f>(Historical!M30-Historical!M38)/Historical!M38</f>
        <v>0.93442003434076126</v>
      </c>
      <c r="E29" s="38">
        <f t="shared" si="0"/>
        <v>1.3549265433490376</v>
      </c>
      <c r="F29" s="37" t="str">
        <f t="shared" si="1"/>
        <v>Gold</v>
      </c>
      <c r="G29" s="41" t="str">
        <f t="shared" si="2"/>
        <v>SGB</v>
      </c>
      <c r="I29" s="42">
        <f t="shared" si="3"/>
        <v>0.42050650900827635</v>
      </c>
    </row>
    <row r="30" spans="2:9" ht="16.5">
      <c r="B30" s="37" t="s">
        <v>8</v>
      </c>
      <c r="C30" s="38">
        <f>(Historical!G31-Historical!G39)/Historical!G39</f>
        <v>1.6086142589335954</v>
      </c>
      <c r="D30" s="38">
        <f>(Historical!M31-Historical!M39)/Historical!M39</f>
        <v>0.93442003434076104</v>
      </c>
      <c r="E30" s="38">
        <f t="shared" si="0"/>
        <v>1.8086142589335954</v>
      </c>
      <c r="F30" s="37" t="str">
        <f t="shared" si="1"/>
        <v>Gold</v>
      </c>
      <c r="G30" s="41" t="str">
        <f t="shared" si="2"/>
        <v>SGB</v>
      </c>
      <c r="I30" s="42">
        <f t="shared" si="3"/>
        <v>0.87419422459283436</v>
      </c>
    </row>
    <row r="31" spans="2:9" ht="16.5">
      <c r="B31" s="37" t="s">
        <v>7</v>
      </c>
      <c r="C31" s="38">
        <f>(Historical!G32-Historical!G40)/Historical!G40</f>
        <v>1.9019878262529117</v>
      </c>
      <c r="D31" s="38">
        <f>(Historical!M32-Historical!M40)/Historical!M40</f>
        <v>0.94874907163217392</v>
      </c>
      <c r="E31" s="38">
        <f t="shared" si="0"/>
        <v>2.1019878262529117</v>
      </c>
      <c r="F31" s="37" t="str">
        <f t="shared" si="1"/>
        <v>Gold</v>
      </c>
      <c r="G31" s="41" t="str">
        <f t="shared" si="2"/>
        <v>SGB</v>
      </c>
      <c r="I31" s="42">
        <f t="shared" si="3"/>
        <v>1.1532387546207379</v>
      </c>
    </row>
    <row r="32" spans="2:9">
      <c r="I32" s="42">
        <f>AVERAGE(I2:I31)</f>
        <v>0.74604375063793527</v>
      </c>
    </row>
  </sheetData>
  <conditionalFormatting sqref="F1:F1048576 G1:G31">
    <cfRule type="cellIs" dxfId="2" priority="2" operator="equal">
      <formula>"Gold"</formula>
    </cfRule>
  </conditionalFormatting>
  <conditionalFormatting sqref="G2:G31">
    <cfRule type="containsText" dxfId="0" priority="1" operator="containsText" text="SGB">
      <formula>NOT(ISERROR(SEARCH("SGB",G2)))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Historical</vt:lpstr>
      <vt:lpstr>8 Year Comparison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Grishma Jain      /TxB/IBANK/DLI</dc:creator>
  <cp:lastModifiedBy>Parul Shahi</cp:lastModifiedBy>
  <dcterms:created xsi:type="dcterms:W3CDTF">2023-01-03T18:27:42Z</dcterms:created>
  <dcterms:modified xsi:type="dcterms:W3CDTF">2023-01-07T16:27:22Z</dcterms:modified>
</cp:coreProperties>
</file>